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pivotTables/pivotTable3.xml" ContentType="application/vnd.openxmlformats-officedocument.spreadsheetml.pivot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pivotTables/pivotTable4.xml" ContentType="application/vnd.openxmlformats-officedocument.spreadsheetml.pivot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ma.mt.gov.br\pastas\docs\pasta_41\ICMS ECOLOGICO\GRUPO DE TRABALHO - ICMS ECOLOGICO\CALCULO 2025\"/>
    </mc:Choice>
  </mc:AlternateContent>
  <bookViews>
    <workbookView xWindow="0" yWindow="0" windowWidth="28800" windowHeight="12435" firstSheet="1" activeTab="5"/>
  </bookViews>
  <sheets>
    <sheet name="analise_muni" sheetId="9" state="hidden" r:id="rId1"/>
    <sheet name="1 - ÁREAS POR MUNICÍPIO" sheetId="8" r:id="rId2"/>
    <sheet name="2 -Memoria_Calculo_Final" sheetId="4" state="hidden" r:id="rId3"/>
    <sheet name="2 -Resultado_final" sheetId="1" r:id="rId4"/>
    <sheet name="Planilha2" sheetId="2" state="hidden" r:id="rId5"/>
    <sheet name="3 - Qualitativo" sheetId="3" r:id="rId6"/>
    <sheet name="LISTA FINAL" sheetId="5" r:id="rId7"/>
  </sheets>
  <definedNames>
    <definedName name="_xlcn.WorksheetConnection_Planilha2K1BE249" hidden="1">Planilha2!$N$1:$BH$143</definedName>
  </definedNames>
  <calcPr calcId="162913"/>
  <pivotCaches>
    <pivotCache cacheId="0" r:id="rId8"/>
    <pivotCache cacheId="1" r:id="rId9"/>
    <pivotCache cacheId="2" r:id="rId10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Intervalo" name="Intervalo" connection="WorksheetConnection_Planilha2!$K$1:$BE$249"/>
        </x15:modelTables>
      </x15:dataModel>
    </ext>
  </extLst>
</workbook>
</file>

<file path=xl/calcChain.xml><?xml version="1.0" encoding="utf-8"?>
<calcChain xmlns="http://schemas.openxmlformats.org/spreadsheetml/2006/main">
  <c r="P3" i="1" l="1"/>
  <c r="Q3" i="1"/>
  <c r="S3" i="1"/>
  <c r="P4" i="1"/>
  <c r="Q4" i="1"/>
  <c r="S4" i="1"/>
  <c r="P5" i="1"/>
  <c r="Q5" i="1"/>
  <c r="S5" i="1"/>
  <c r="P6" i="1"/>
  <c r="Q6" i="1"/>
  <c r="S6" i="1"/>
  <c r="P7" i="1"/>
  <c r="Q7" i="1"/>
  <c r="S7" i="1"/>
  <c r="P8" i="1"/>
  <c r="Q8" i="1"/>
  <c r="S8" i="1"/>
  <c r="P9" i="1"/>
  <c r="Q9" i="1"/>
  <c r="S9" i="1"/>
  <c r="P10" i="1"/>
  <c r="Q10" i="1"/>
  <c r="S10" i="1"/>
  <c r="P11" i="1"/>
  <c r="Q11" i="1"/>
  <c r="S11" i="1"/>
  <c r="P12" i="1"/>
  <c r="Q12" i="1"/>
  <c r="S12" i="1"/>
  <c r="P13" i="1"/>
  <c r="Q13" i="1"/>
  <c r="S13" i="1"/>
  <c r="P14" i="1"/>
  <c r="Q14" i="1"/>
  <c r="S14" i="1"/>
  <c r="P15" i="1"/>
  <c r="Q15" i="1"/>
  <c r="S15" i="1"/>
  <c r="P16" i="1"/>
  <c r="Q16" i="1"/>
  <c r="S16" i="1"/>
  <c r="P17" i="1"/>
  <c r="Q17" i="1"/>
  <c r="S17" i="1"/>
  <c r="P18" i="1"/>
  <c r="Q18" i="1"/>
  <c r="S18" i="1"/>
  <c r="P19" i="1"/>
  <c r="Q19" i="1"/>
  <c r="S19" i="1"/>
  <c r="P20" i="1"/>
  <c r="Q20" i="1"/>
  <c r="S20" i="1"/>
  <c r="P21" i="1"/>
  <c r="Q21" i="1"/>
  <c r="S21" i="1"/>
  <c r="P22" i="1"/>
  <c r="Q22" i="1"/>
  <c r="S22" i="1"/>
  <c r="P23" i="1"/>
  <c r="Q23" i="1"/>
  <c r="S23" i="1"/>
  <c r="P24" i="1"/>
  <c r="Q24" i="1"/>
  <c r="S24" i="1"/>
  <c r="P25" i="1"/>
  <c r="Q25" i="1"/>
  <c r="S25" i="1"/>
  <c r="P26" i="1"/>
  <c r="Q26" i="1"/>
  <c r="S26" i="1"/>
  <c r="P27" i="1"/>
  <c r="Q27" i="1"/>
  <c r="S27" i="1"/>
  <c r="P28" i="1"/>
  <c r="Q28" i="1"/>
  <c r="S28" i="1"/>
  <c r="P29" i="1"/>
  <c r="Q29" i="1"/>
  <c r="S29" i="1"/>
  <c r="P30" i="1"/>
  <c r="Q30" i="1"/>
  <c r="S30" i="1"/>
  <c r="P31" i="1"/>
  <c r="Q31" i="1"/>
  <c r="S31" i="1"/>
  <c r="P32" i="1"/>
  <c r="Q32" i="1"/>
  <c r="S32" i="1"/>
  <c r="P33" i="1"/>
  <c r="Q33" i="1"/>
  <c r="S33" i="1"/>
  <c r="P34" i="1"/>
  <c r="Q34" i="1"/>
  <c r="S34" i="1"/>
  <c r="P35" i="1"/>
  <c r="Q35" i="1"/>
  <c r="S35" i="1"/>
  <c r="P36" i="1"/>
  <c r="Q36" i="1"/>
  <c r="S36" i="1"/>
  <c r="P37" i="1"/>
  <c r="Q37" i="1"/>
  <c r="S37" i="1"/>
  <c r="P38" i="1"/>
  <c r="Q38" i="1"/>
  <c r="S38" i="1"/>
  <c r="P39" i="1"/>
  <c r="Q39" i="1"/>
  <c r="S39" i="1"/>
  <c r="P40" i="1"/>
  <c r="Q40" i="1"/>
  <c r="S40" i="1"/>
  <c r="P41" i="1"/>
  <c r="Q41" i="1"/>
  <c r="S41" i="1"/>
  <c r="P42" i="1"/>
  <c r="Q42" i="1"/>
  <c r="S42" i="1"/>
  <c r="P43" i="1"/>
  <c r="Q43" i="1"/>
  <c r="S43" i="1"/>
  <c r="P44" i="1"/>
  <c r="Q44" i="1"/>
  <c r="S44" i="1"/>
  <c r="P45" i="1"/>
  <c r="Q45" i="1"/>
  <c r="S45" i="1"/>
  <c r="P46" i="1"/>
  <c r="Q46" i="1"/>
  <c r="S46" i="1"/>
  <c r="P47" i="1"/>
  <c r="Q47" i="1"/>
  <c r="S47" i="1"/>
  <c r="P48" i="1"/>
  <c r="Q48" i="1"/>
  <c r="S48" i="1"/>
  <c r="P49" i="1"/>
  <c r="Q49" i="1"/>
  <c r="S49" i="1"/>
  <c r="P50" i="1"/>
  <c r="Q50" i="1"/>
  <c r="S50" i="1"/>
  <c r="P51" i="1"/>
  <c r="Q51" i="1"/>
  <c r="S51" i="1"/>
  <c r="P52" i="1"/>
  <c r="Q52" i="1"/>
  <c r="S52" i="1"/>
  <c r="P53" i="1"/>
  <c r="Q53" i="1"/>
  <c r="S53" i="1"/>
  <c r="P54" i="1"/>
  <c r="Q54" i="1"/>
  <c r="S54" i="1"/>
  <c r="P55" i="1"/>
  <c r="Q55" i="1"/>
  <c r="S55" i="1"/>
  <c r="P56" i="1"/>
  <c r="Q56" i="1"/>
  <c r="S56" i="1"/>
  <c r="P57" i="1"/>
  <c r="Q57" i="1"/>
  <c r="S57" i="1"/>
  <c r="P58" i="1"/>
  <c r="Q58" i="1"/>
  <c r="S58" i="1"/>
  <c r="P59" i="1"/>
  <c r="Q59" i="1"/>
  <c r="S59" i="1"/>
  <c r="P60" i="1"/>
  <c r="Q60" i="1"/>
  <c r="S60" i="1"/>
  <c r="P61" i="1"/>
  <c r="Q61" i="1"/>
  <c r="S61" i="1"/>
  <c r="P62" i="1"/>
  <c r="Q62" i="1"/>
  <c r="S62" i="1"/>
  <c r="P63" i="1"/>
  <c r="Q63" i="1"/>
  <c r="S63" i="1"/>
  <c r="P64" i="1"/>
  <c r="Q64" i="1"/>
  <c r="S64" i="1"/>
  <c r="P65" i="1"/>
  <c r="Q65" i="1"/>
  <c r="S65" i="1"/>
  <c r="P66" i="1"/>
  <c r="Q66" i="1"/>
  <c r="S66" i="1"/>
  <c r="P67" i="1"/>
  <c r="Q67" i="1"/>
  <c r="S67" i="1"/>
  <c r="P68" i="1"/>
  <c r="Q68" i="1"/>
  <c r="S68" i="1"/>
  <c r="P69" i="1"/>
  <c r="Q69" i="1"/>
  <c r="S69" i="1"/>
  <c r="P70" i="1"/>
  <c r="Q70" i="1"/>
  <c r="S70" i="1"/>
  <c r="P71" i="1"/>
  <c r="Q71" i="1"/>
  <c r="S71" i="1"/>
  <c r="P72" i="1"/>
  <c r="Q72" i="1"/>
  <c r="S72" i="1"/>
  <c r="P73" i="1"/>
  <c r="Q73" i="1"/>
  <c r="S73" i="1"/>
  <c r="P74" i="1"/>
  <c r="Q74" i="1"/>
  <c r="S74" i="1"/>
  <c r="P75" i="1"/>
  <c r="Q75" i="1"/>
  <c r="S75" i="1"/>
  <c r="P76" i="1"/>
  <c r="Q76" i="1"/>
  <c r="S76" i="1"/>
  <c r="P77" i="1"/>
  <c r="Q77" i="1"/>
  <c r="S77" i="1"/>
  <c r="P78" i="1"/>
  <c r="Q78" i="1"/>
  <c r="S78" i="1"/>
  <c r="P79" i="1"/>
  <c r="Q79" i="1"/>
  <c r="S79" i="1"/>
  <c r="P80" i="1"/>
  <c r="Q80" i="1"/>
  <c r="S80" i="1"/>
  <c r="P81" i="1"/>
  <c r="Q81" i="1"/>
  <c r="S81" i="1"/>
  <c r="P82" i="1"/>
  <c r="Q82" i="1"/>
  <c r="S82" i="1"/>
  <c r="P83" i="1"/>
  <c r="Q83" i="1"/>
  <c r="S83" i="1"/>
  <c r="P84" i="1"/>
  <c r="Q84" i="1"/>
  <c r="S84" i="1"/>
  <c r="P85" i="1"/>
  <c r="Q85" i="1"/>
  <c r="S85" i="1"/>
  <c r="P86" i="1"/>
  <c r="Q86" i="1"/>
  <c r="S86" i="1"/>
  <c r="P87" i="1"/>
  <c r="Q87" i="1"/>
  <c r="S87" i="1"/>
  <c r="P88" i="1"/>
  <c r="Q88" i="1"/>
  <c r="S88" i="1"/>
  <c r="P89" i="1"/>
  <c r="Q89" i="1"/>
  <c r="S89" i="1"/>
  <c r="P90" i="1"/>
  <c r="Q90" i="1"/>
  <c r="S90" i="1"/>
  <c r="P91" i="1"/>
  <c r="Q91" i="1"/>
  <c r="S91" i="1"/>
  <c r="P92" i="1"/>
  <c r="Q92" i="1"/>
  <c r="S92" i="1"/>
  <c r="P93" i="1"/>
  <c r="Q93" i="1"/>
  <c r="S93" i="1"/>
  <c r="P94" i="1"/>
  <c r="Q94" i="1"/>
  <c r="S94" i="1"/>
  <c r="P95" i="1"/>
  <c r="Q95" i="1"/>
  <c r="S95" i="1"/>
  <c r="P96" i="1"/>
  <c r="Q96" i="1"/>
  <c r="S96" i="1"/>
  <c r="P97" i="1"/>
  <c r="Q97" i="1"/>
  <c r="S97" i="1"/>
  <c r="P98" i="1"/>
  <c r="Q98" i="1"/>
  <c r="S98" i="1"/>
  <c r="P99" i="1"/>
  <c r="Q99" i="1"/>
  <c r="S99" i="1"/>
  <c r="P100" i="1"/>
  <c r="Q100" i="1"/>
  <c r="S100" i="1"/>
  <c r="D9" i="4" l="1"/>
  <c r="D22" i="4"/>
  <c r="B83" i="4"/>
  <c r="D21" i="4"/>
  <c r="D93" i="4"/>
  <c r="D10" i="4"/>
  <c r="D82" i="4"/>
  <c r="B36" i="4"/>
  <c r="D69" i="4"/>
  <c r="B48" i="4"/>
  <c r="B24" i="4"/>
  <c r="D58" i="4"/>
  <c r="B84" i="4"/>
  <c r="D70" i="4"/>
  <c r="B107" i="4"/>
  <c r="B23" i="4"/>
  <c r="D34" i="4"/>
  <c r="B96" i="4"/>
  <c r="D33" i="4"/>
  <c r="B12" i="4"/>
  <c r="B95" i="4"/>
  <c r="B11" i="4"/>
  <c r="D105" i="4"/>
  <c r="D46" i="4"/>
  <c r="B71" i="4"/>
  <c r="D94" i="4"/>
  <c r="H3" i="4"/>
  <c r="H15" i="4"/>
  <c r="H111" i="4"/>
  <c r="H64" i="4"/>
  <c r="E79" i="4"/>
  <c r="F79" i="4" s="1"/>
  <c r="G77" i="4"/>
  <c r="H13" i="4"/>
  <c r="D81" i="4"/>
  <c r="B144" i="4"/>
  <c r="B72" i="4"/>
  <c r="D142" i="4"/>
  <c r="G138" i="4"/>
  <c r="E139" i="4"/>
  <c r="F139" i="4" s="1"/>
  <c r="G65" i="4"/>
  <c r="H135" i="4"/>
  <c r="E128" i="4"/>
  <c r="F128" i="4" s="1"/>
  <c r="E56" i="4"/>
  <c r="F56" i="4" s="1"/>
  <c r="G54" i="4"/>
  <c r="H124" i="4"/>
  <c r="B143" i="4"/>
  <c r="D141" i="4"/>
  <c r="B132" i="4"/>
  <c r="D130" i="4"/>
  <c r="B131" i="4"/>
  <c r="B59" i="4"/>
  <c r="D129" i="4"/>
  <c r="D57" i="4"/>
  <c r="E127" i="4"/>
  <c r="F127" i="4" s="1"/>
  <c r="E55" i="4"/>
  <c r="F55" i="4" s="1"/>
  <c r="G125" i="4"/>
  <c r="G53" i="4"/>
  <c r="D118" i="4"/>
  <c r="E116" i="4"/>
  <c r="F116" i="4" s="1"/>
  <c r="B60" i="4"/>
  <c r="B120" i="4"/>
  <c r="B119" i="4"/>
  <c r="B47" i="4"/>
  <c r="D117" i="4"/>
  <c r="D45" i="4"/>
  <c r="E115" i="4"/>
  <c r="F115" i="4" s="1"/>
  <c r="E43" i="4"/>
  <c r="F43" i="4" s="1"/>
  <c r="B108" i="4"/>
  <c r="D106" i="4"/>
  <c r="G102" i="4"/>
  <c r="G30" i="4"/>
  <c r="H88" i="4"/>
  <c r="E31" i="4"/>
  <c r="F31" i="4" s="1"/>
  <c r="B35" i="4"/>
  <c r="E92" i="4"/>
  <c r="F92" i="4" s="1"/>
  <c r="H63" i="4"/>
  <c r="B140" i="4"/>
  <c r="B128" i="4"/>
  <c r="B116" i="4"/>
  <c r="B104" i="4"/>
  <c r="B92" i="4"/>
  <c r="B80" i="4"/>
  <c r="B68" i="4"/>
  <c r="B56" i="4"/>
  <c r="B44" i="4"/>
  <c r="B32" i="4"/>
  <c r="B20" i="4"/>
  <c r="B8" i="4"/>
  <c r="D138" i="4"/>
  <c r="D126" i="4"/>
  <c r="D114" i="4"/>
  <c r="D102" i="4"/>
  <c r="D90" i="4"/>
  <c r="D78" i="4"/>
  <c r="D66" i="4"/>
  <c r="D54" i="4"/>
  <c r="D42" i="4"/>
  <c r="D30" i="4"/>
  <c r="D18" i="4"/>
  <c r="D6" i="4"/>
  <c r="E124" i="4"/>
  <c r="F124" i="4" s="1"/>
  <c r="E88" i="4"/>
  <c r="F88" i="4" s="1"/>
  <c r="E64" i="4"/>
  <c r="F64" i="4" s="1"/>
  <c r="G98" i="4"/>
  <c r="G50" i="4"/>
  <c r="G14" i="4"/>
  <c r="H120" i="4"/>
  <c r="H108" i="4"/>
  <c r="H84" i="4"/>
  <c r="H72" i="4"/>
  <c r="H60" i="4"/>
  <c r="B139" i="4"/>
  <c r="B127" i="4"/>
  <c r="B115" i="4"/>
  <c r="B103" i="4"/>
  <c r="B91" i="4"/>
  <c r="B79" i="4"/>
  <c r="B67" i="4"/>
  <c r="B55" i="4"/>
  <c r="B43" i="4"/>
  <c r="B31" i="4"/>
  <c r="B19" i="4"/>
  <c r="B7" i="4"/>
  <c r="D137" i="4"/>
  <c r="D125" i="4"/>
  <c r="D113" i="4"/>
  <c r="D101" i="4"/>
  <c r="D89" i="4"/>
  <c r="D77" i="4"/>
  <c r="D65" i="4"/>
  <c r="D53" i="4"/>
  <c r="D41" i="4"/>
  <c r="D29" i="4"/>
  <c r="D17" i="4"/>
  <c r="D5" i="4"/>
  <c r="E135" i="4"/>
  <c r="F135" i="4" s="1"/>
  <c r="E111" i="4"/>
  <c r="F111" i="4" s="1"/>
  <c r="E63" i="4"/>
  <c r="F63" i="4" s="1"/>
  <c r="E15" i="4"/>
  <c r="F15" i="4" s="1"/>
  <c r="E3" i="4"/>
  <c r="F3" i="4" s="1"/>
  <c r="G85" i="4"/>
  <c r="G13" i="4"/>
  <c r="H59" i="4"/>
  <c r="H47" i="4"/>
  <c r="B138" i="4"/>
  <c r="B126" i="4"/>
  <c r="B114" i="4"/>
  <c r="B102" i="4"/>
  <c r="B90" i="4"/>
  <c r="B78" i="4"/>
  <c r="B66" i="4"/>
  <c r="B54" i="4"/>
  <c r="B42" i="4"/>
  <c r="B30" i="4"/>
  <c r="B18" i="4"/>
  <c r="B6" i="4"/>
  <c r="D136" i="4"/>
  <c r="D124" i="4"/>
  <c r="D112" i="4"/>
  <c r="D100" i="4"/>
  <c r="D88" i="4"/>
  <c r="D76" i="4"/>
  <c r="D64" i="4"/>
  <c r="D52" i="4"/>
  <c r="D40" i="4"/>
  <c r="D28" i="4"/>
  <c r="D16" i="4"/>
  <c r="D4" i="4"/>
  <c r="E98" i="4"/>
  <c r="F98" i="4" s="1"/>
  <c r="E50" i="4"/>
  <c r="F50" i="4" s="1"/>
  <c r="E14" i="4"/>
  <c r="F14" i="4" s="1"/>
  <c r="G120" i="4"/>
  <c r="G108" i="4"/>
  <c r="G84" i="4"/>
  <c r="G72" i="4"/>
  <c r="G60" i="4"/>
  <c r="H142" i="4"/>
  <c r="H106" i="4"/>
  <c r="B137" i="4"/>
  <c r="B125" i="4"/>
  <c r="B113" i="4"/>
  <c r="B101" i="4"/>
  <c r="B89" i="4"/>
  <c r="B77" i="4"/>
  <c r="B65" i="4"/>
  <c r="B53" i="4"/>
  <c r="B41" i="4"/>
  <c r="B29" i="4"/>
  <c r="B17" i="4"/>
  <c r="B5" i="4"/>
  <c r="D135" i="4"/>
  <c r="D123" i="4"/>
  <c r="D111" i="4"/>
  <c r="D99" i="4"/>
  <c r="D87" i="4"/>
  <c r="D75" i="4"/>
  <c r="D63" i="4"/>
  <c r="D51" i="4"/>
  <c r="D39" i="4"/>
  <c r="D27" i="4"/>
  <c r="D15" i="4"/>
  <c r="D3" i="4"/>
  <c r="E85" i="4"/>
  <c r="F85" i="4" s="1"/>
  <c r="E13" i="4"/>
  <c r="F13" i="4" s="1"/>
  <c r="G59" i="4"/>
  <c r="G47" i="4"/>
  <c r="H81" i="4"/>
  <c r="H57" i="4"/>
  <c r="H45" i="4"/>
  <c r="B136" i="4"/>
  <c r="B124" i="4"/>
  <c r="B112" i="4"/>
  <c r="B100" i="4"/>
  <c r="B88" i="4"/>
  <c r="B76" i="4"/>
  <c r="B64" i="4"/>
  <c r="B52" i="4"/>
  <c r="B40" i="4"/>
  <c r="B28" i="4"/>
  <c r="B16" i="4"/>
  <c r="B4" i="4"/>
  <c r="D134" i="4"/>
  <c r="D122" i="4"/>
  <c r="D110" i="4"/>
  <c r="D98" i="4"/>
  <c r="D86" i="4"/>
  <c r="D74" i="4"/>
  <c r="D62" i="4"/>
  <c r="D50" i="4"/>
  <c r="D38" i="4"/>
  <c r="D26" i="4"/>
  <c r="D14" i="4"/>
  <c r="E120" i="4"/>
  <c r="F120" i="4" s="1"/>
  <c r="E108" i="4"/>
  <c r="F108" i="4" s="1"/>
  <c r="E84" i="4"/>
  <c r="F84" i="4" s="1"/>
  <c r="E72" i="4"/>
  <c r="F72" i="4" s="1"/>
  <c r="E60" i="4"/>
  <c r="F60" i="4" s="1"/>
  <c r="G142" i="4"/>
  <c r="G106" i="4"/>
  <c r="H128" i="4"/>
  <c r="H116" i="4"/>
  <c r="H92" i="4"/>
  <c r="H56" i="4"/>
  <c r="B135" i="4"/>
  <c r="B123" i="4"/>
  <c r="B111" i="4"/>
  <c r="B99" i="4"/>
  <c r="B87" i="4"/>
  <c r="B75" i="4"/>
  <c r="B63" i="4"/>
  <c r="B51" i="4"/>
  <c r="B39" i="4"/>
  <c r="B27" i="4"/>
  <c r="B15" i="4"/>
  <c r="B3" i="4"/>
  <c r="D133" i="4"/>
  <c r="D121" i="4"/>
  <c r="D109" i="4"/>
  <c r="D97" i="4"/>
  <c r="D85" i="4"/>
  <c r="D73" i="4"/>
  <c r="D61" i="4"/>
  <c r="D49" i="4"/>
  <c r="D37" i="4"/>
  <c r="D25" i="4"/>
  <c r="D13" i="4"/>
  <c r="E59" i="4"/>
  <c r="F59" i="4" s="1"/>
  <c r="E47" i="4"/>
  <c r="F47" i="4" s="1"/>
  <c r="G81" i="4"/>
  <c r="G57" i="4"/>
  <c r="G45" i="4"/>
  <c r="H139" i="4"/>
  <c r="H127" i="4"/>
  <c r="H115" i="4"/>
  <c r="H79" i="4"/>
  <c r="H55" i="4"/>
  <c r="H43" i="4"/>
  <c r="H31" i="4"/>
  <c r="B134" i="4"/>
  <c r="B122" i="4"/>
  <c r="B110" i="4"/>
  <c r="B98" i="4"/>
  <c r="B86" i="4"/>
  <c r="B74" i="4"/>
  <c r="B62" i="4"/>
  <c r="B50" i="4"/>
  <c r="B38" i="4"/>
  <c r="B26" i="4"/>
  <c r="B14" i="4"/>
  <c r="D144" i="4"/>
  <c r="D132" i="4"/>
  <c r="D120" i="4"/>
  <c r="D108" i="4"/>
  <c r="D96" i="4"/>
  <c r="D84" i="4"/>
  <c r="D72" i="4"/>
  <c r="D60" i="4"/>
  <c r="D48" i="4"/>
  <c r="D36" i="4"/>
  <c r="D24" i="4"/>
  <c r="D12" i="4"/>
  <c r="E142" i="4"/>
  <c r="F142" i="4" s="1"/>
  <c r="E106" i="4"/>
  <c r="F106" i="4" s="1"/>
  <c r="G128" i="4"/>
  <c r="G116" i="4"/>
  <c r="G92" i="4"/>
  <c r="G56" i="4"/>
  <c r="H138" i="4"/>
  <c r="H102" i="4"/>
  <c r="H54" i="4"/>
  <c r="H30" i="4"/>
  <c r="B133" i="4"/>
  <c r="B121" i="4"/>
  <c r="B109" i="4"/>
  <c r="B97" i="4"/>
  <c r="B85" i="4"/>
  <c r="B73" i="4"/>
  <c r="B61" i="4"/>
  <c r="B49" i="4"/>
  <c r="B37" i="4"/>
  <c r="B25" i="4"/>
  <c r="B13" i="4"/>
  <c r="D143" i="4"/>
  <c r="D131" i="4"/>
  <c r="D119" i="4"/>
  <c r="D107" i="4"/>
  <c r="D95" i="4"/>
  <c r="D83" i="4"/>
  <c r="D71" i="4"/>
  <c r="D59" i="4"/>
  <c r="D47" i="4"/>
  <c r="D35" i="4"/>
  <c r="D23" i="4"/>
  <c r="D11" i="4"/>
  <c r="E81" i="4"/>
  <c r="F81" i="4" s="1"/>
  <c r="E57" i="4"/>
  <c r="F57" i="4" s="1"/>
  <c r="E45" i="4"/>
  <c r="F45" i="4" s="1"/>
  <c r="G139" i="4"/>
  <c r="G127" i="4"/>
  <c r="G115" i="4"/>
  <c r="G79" i="4"/>
  <c r="G55" i="4"/>
  <c r="G43" i="4"/>
  <c r="G31" i="4"/>
  <c r="H125" i="4"/>
  <c r="H77" i="4"/>
  <c r="H65" i="4"/>
  <c r="H53" i="4"/>
  <c r="B142" i="4"/>
  <c r="B130" i="4"/>
  <c r="B118" i="4"/>
  <c r="B106" i="4"/>
  <c r="B94" i="4"/>
  <c r="B82" i="4"/>
  <c r="B70" i="4"/>
  <c r="B58" i="4"/>
  <c r="B46" i="4"/>
  <c r="B34" i="4"/>
  <c r="B22" i="4"/>
  <c r="B10" i="4"/>
  <c r="D140" i="4"/>
  <c r="D128" i="4"/>
  <c r="D116" i="4"/>
  <c r="D104" i="4"/>
  <c r="D92" i="4"/>
  <c r="D80" i="4"/>
  <c r="D68" i="4"/>
  <c r="D56" i="4"/>
  <c r="D44" i="4"/>
  <c r="D32" i="4"/>
  <c r="D20" i="4"/>
  <c r="D8" i="4"/>
  <c r="E138" i="4"/>
  <c r="F138" i="4" s="1"/>
  <c r="E102" i="4"/>
  <c r="F102" i="4" s="1"/>
  <c r="E54" i="4"/>
  <c r="F54" i="4" s="1"/>
  <c r="E30" i="4"/>
  <c r="F30" i="4" s="1"/>
  <c r="G124" i="4"/>
  <c r="G88" i="4"/>
  <c r="G64" i="4"/>
  <c r="H98" i="4"/>
  <c r="H50" i="4"/>
  <c r="H14" i="4"/>
  <c r="B141" i="4"/>
  <c r="B129" i="4"/>
  <c r="B117" i="4"/>
  <c r="B105" i="4"/>
  <c r="B93" i="4"/>
  <c r="B81" i="4"/>
  <c r="B69" i="4"/>
  <c r="B57" i="4"/>
  <c r="B45" i="4"/>
  <c r="B33" i="4"/>
  <c r="B21" i="4"/>
  <c r="B9" i="4"/>
  <c r="D139" i="4"/>
  <c r="D127" i="4"/>
  <c r="D115" i="4"/>
  <c r="D103" i="4"/>
  <c r="D91" i="4"/>
  <c r="D79" i="4"/>
  <c r="D67" i="4"/>
  <c r="D55" i="4"/>
  <c r="D43" i="4"/>
  <c r="D31" i="4"/>
  <c r="D19" i="4"/>
  <c r="D7" i="4"/>
  <c r="E125" i="4"/>
  <c r="F125" i="4" s="1"/>
  <c r="E77" i="4"/>
  <c r="F77" i="4" s="1"/>
  <c r="E65" i="4"/>
  <c r="F65" i="4" s="1"/>
  <c r="E53" i="4"/>
  <c r="F53" i="4" s="1"/>
  <c r="G135" i="4"/>
  <c r="G111" i="4"/>
  <c r="G63" i="4"/>
  <c r="G15" i="4"/>
  <c r="G3" i="4"/>
  <c r="H85" i="4"/>
  <c r="AN4" i="1"/>
  <c r="AN5" i="1"/>
  <c r="AN6" i="1"/>
  <c r="AN7" i="1"/>
  <c r="AN8" i="1"/>
  <c r="AN9" i="1"/>
  <c r="AN10" i="1"/>
  <c r="AN11" i="1"/>
  <c r="AN12" i="1"/>
  <c r="AN13" i="1"/>
  <c r="AN3" i="1"/>
  <c r="T105" i="1"/>
  <c r="I2" i="1"/>
  <c r="I5" i="3"/>
  <c r="I2" i="3"/>
  <c r="C94" i="4" l="1"/>
  <c r="C16" i="4"/>
  <c r="C37" i="4"/>
  <c r="C112" i="4"/>
  <c r="C23" i="4"/>
  <c r="C14" i="4"/>
  <c r="C32" i="4"/>
  <c r="C9" i="4"/>
  <c r="C129" i="4"/>
  <c r="C63" i="4"/>
  <c r="C41" i="4"/>
  <c r="C131" i="4"/>
  <c r="C6" i="4"/>
  <c r="C96" i="4"/>
  <c r="C102" i="4"/>
  <c r="C93" i="4"/>
  <c r="C58" i="4"/>
  <c r="C85" i="4"/>
  <c r="C74" i="4"/>
  <c r="C27" i="4"/>
  <c r="C123" i="4"/>
  <c r="C88" i="4"/>
  <c r="C100" i="4"/>
  <c r="C5" i="4"/>
  <c r="C101" i="4"/>
  <c r="C66" i="4"/>
  <c r="C92" i="4"/>
  <c r="C105" i="4"/>
  <c r="C70" i="4"/>
  <c r="C97" i="4"/>
  <c r="C86" i="4"/>
  <c r="C39" i="4"/>
  <c r="C135" i="4"/>
  <c r="C17" i="4"/>
  <c r="C113" i="4"/>
  <c r="C78" i="4"/>
  <c r="C8" i="4"/>
  <c r="C104" i="4"/>
  <c r="C132" i="4"/>
  <c r="C21" i="4"/>
  <c r="C110" i="4"/>
  <c r="C128" i="4"/>
  <c r="C33" i="4"/>
  <c r="C12" i="4"/>
  <c r="C122" i="4"/>
  <c r="C142" i="4"/>
  <c r="C62" i="4"/>
  <c r="C81" i="4"/>
  <c r="C83" i="4"/>
  <c r="C121" i="4"/>
  <c r="C82" i="4"/>
  <c r="C11" i="4"/>
  <c r="C107" i="4"/>
  <c r="C84" i="4"/>
  <c r="C25" i="4"/>
  <c r="C133" i="4"/>
  <c r="C98" i="4"/>
  <c r="C51" i="4"/>
  <c r="C4" i="4"/>
  <c r="C29" i="4"/>
  <c r="C137" i="4"/>
  <c r="C90" i="4"/>
  <c r="C20" i="4"/>
  <c r="C116" i="4"/>
  <c r="C106" i="4"/>
  <c r="C49" i="4"/>
  <c r="C28" i="4"/>
  <c r="C18" i="4"/>
  <c r="C140" i="4"/>
  <c r="C45" i="4"/>
  <c r="C118" i="4"/>
  <c r="C24" i="4"/>
  <c r="C61" i="4"/>
  <c r="C38" i="4"/>
  <c r="C134" i="4"/>
  <c r="C87" i="4"/>
  <c r="C40" i="4"/>
  <c r="C136" i="4"/>
  <c r="C65" i="4"/>
  <c r="C30" i="4"/>
  <c r="C126" i="4"/>
  <c r="C56" i="4"/>
  <c r="C141" i="4"/>
  <c r="C117" i="4"/>
  <c r="C35" i="4"/>
  <c r="C26" i="4"/>
  <c r="C53" i="4"/>
  <c r="C44" i="4"/>
  <c r="C22" i="4"/>
  <c r="C47" i="4"/>
  <c r="C120" i="4"/>
  <c r="C57" i="4"/>
  <c r="C34" i="4"/>
  <c r="C130" i="4"/>
  <c r="C59" i="4"/>
  <c r="C36" i="4"/>
  <c r="C73" i="4"/>
  <c r="C50" i="4"/>
  <c r="C3" i="4"/>
  <c r="C99" i="4"/>
  <c r="C52" i="4"/>
  <c r="C125" i="4"/>
  <c r="C77" i="4"/>
  <c r="C42" i="4"/>
  <c r="C138" i="4"/>
  <c r="C68" i="4"/>
  <c r="C69" i="4"/>
  <c r="C48" i="4"/>
  <c r="C111" i="4"/>
  <c r="C64" i="4"/>
  <c r="C19" i="4"/>
  <c r="C89" i="4"/>
  <c r="C54" i="4"/>
  <c r="C7" i="4"/>
  <c r="C80" i="4"/>
  <c r="C10" i="4"/>
  <c r="C124" i="4"/>
  <c r="C46" i="4"/>
  <c r="C144" i="4"/>
  <c r="C60" i="4"/>
  <c r="C76" i="4"/>
  <c r="C67" i="4"/>
  <c r="C108" i="4"/>
  <c r="C75" i="4"/>
  <c r="C114" i="4"/>
  <c r="C71" i="4"/>
  <c r="C15" i="4"/>
  <c r="C119" i="4"/>
  <c r="C143" i="4"/>
  <c r="C95" i="4"/>
  <c r="C72" i="4"/>
  <c r="C13" i="4"/>
  <c r="C109" i="4"/>
  <c r="C91" i="4"/>
  <c r="C103" i="4"/>
  <c r="C115" i="4"/>
  <c r="C127" i="4"/>
  <c r="C139" i="4"/>
  <c r="C31" i="4"/>
  <c r="C43" i="4"/>
  <c r="C55" i="4"/>
  <c r="C79" i="4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9" i="1"/>
  <c r="R80" i="1"/>
  <c r="R81" i="1"/>
  <c r="R82" i="1"/>
  <c r="R83" i="1"/>
  <c r="R84" i="1"/>
  <c r="R85" i="1"/>
  <c r="R86" i="1"/>
  <c r="R87" i="1"/>
  <c r="R88" i="1"/>
  <c r="R92" i="1"/>
  <c r="R94" i="1"/>
  <c r="R97" i="1"/>
  <c r="R100" i="1"/>
  <c r="R90" i="1"/>
  <c r="R95" i="1"/>
  <c r="R89" i="1"/>
  <c r="R93" i="1"/>
  <c r="R96" i="1"/>
  <c r="R99" i="1"/>
  <c r="R91" i="1"/>
  <c r="R98" i="1"/>
  <c r="R78" i="1"/>
  <c r="I58" i="1"/>
  <c r="I145" i="1" l="1"/>
  <c r="I152" i="1"/>
  <c r="I239" i="1"/>
  <c r="I209" i="1"/>
  <c r="I267" i="1"/>
  <c r="I182" i="1"/>
  <c r="I277" i="1"/>
  <c r="I158" i="1"/>
  <c r="I164" i="1"/>
  <c r="I283" i="1"/>
  <c r="I115" i="1"/>
  <c r="I61" i="1"/>
  <c r="I295" i="1"/>
  <c r="I284" i="1"/>
  <c r="I67" i="1"/>
  <c r="I108" i="1"/>
  <c r="I183" i="1"/>
  <c r="I39" i="1"/>
  <c r="I278" i="1"/>
  <c r="I223" i="1"/>
  <c r="I105" i="1"/>
  <c r="I62" i="1"/>
  <c r="I296" i="1"/>
  <c r="I310" i="1"/>
  <c r="I184" i="1"/>
  <c r="I104" i="1"/>
  <c r="I289" i="1"/>
  <c r="I231" i="1"/>
  <c r="I87" i="1"/>
  <c r="I240" i="1"/>
  <c r="I25" i="1"/>
  <c r="I171" i="1"/>
  <c r="I26" i="1"/>
  <c r="I10" i="3" l="1"/>
  <c r="I8" i="3"/>
  <c r="J3" i="2"/>
  <c r="L10" i="3" l="1"/>
  <c r="S105" i="1"/>
  <c r="K2" i="3"/>
  <c r="K3" i="3"/>
  <c r="K5" i="3"/>
  <c r="K6" i="3"/>
  <c r="K10" i="3"/>
  <c r="K11" i="3"/>
  <c r="K12" i="3"/>
  <c r="K7" i="3"/>
  <c r="K8" i="3"/>
  <c r="K9" i="3"/>
  <c r="K15" i="3"/>
  <c r="K19" i="3"/>
  <c r="K21" i="3"/>
  <c r="K22" i="3"/>
  <c r="K26" i="3"/>
  <c r="K27" i="3"/>
  <c r="K29" i="3"/>
  <c r="K30" i="3"/>
  <c r="K33" i="3"/>
  <c r="K36" i="3"/>
  <c r="K42" i="3"/>
  <c r="K44" i="3"/>
  <c r="K46" i="3"/>
  <c r="K50" i="3"/>
  <c r="K52" i="3"/>
  <c r="K66" i="3"/>
  <c r="K76" i="3"/>
  <c r="K80" i="3"/>
  <c r="K85" i="3"/>
  <c r="K92" i="3"/>
  <c r="K93" i="3"/>
  <c r="K96" i="3"/>
  <c r="K100" i="3"/>
  <c r="K103" i="3"/>
  <c r="K106" i="3"/>
  <c r="K112" i="3"/>
  <c r="K115" i="3"/>
  <c r="K116" i="3"/>
  <c r="K117" i="3"/>
  <c r="K120" i="3"/>
  <c r="K123" i="3"/>
  <c r="K13" i="3"/>
  <c r="K14" i="3"/>
  <c r="K16" i="3"/>
  <c r="K17" i="3"/>
  <c r="K18" i="3"/>
  <c r="K20" i="3"/>
  <c r="K23" i="3"/>
  <c r="K24" i="3"/>
  <c r="K25" i="3"/>
  <c r="K28" i="3"/>
  <c r="K31" i="3"/>
  <c r="K32" i="3"/>
  <c r="K34" i="3"/>
  <c r="K35" i="3"/>
  <c r="K37" i="3"/>
  <c r="K38" i="3"/>
  <c r="K39" i="3"/>
  <c r="K40" i="3"/>
  <c r="K41" i="3"/>
  <c r="K43" i="3"/>
  <c r="K45" i="3"/>
  <c r="K47" i="3"/>
  <c r="K48" i="3"/>
  <c r="K49" i="3"/>
  <c r="K51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7" i="3"/>
  <c r="K68" i="3"/>
  <c r="K69" i="3"/>
  <c r="K70" i="3"/>
  <c r="K71" i="3"/>
  <c r="K72" i="3"/>
  <c r="K73" i="3"/>
  <c r="K74" i="3"/>
  <c r="K75" i="3"/>
  <c r="K77" i="3"/>
  <c r="K78" i="3"/>
  <c r="K79" i="3"/>
  <c r="K81" i="3"/>
  <c r="K82" i="3"/>
  <c r="K83" i="3"/>
  <c r="K84" i="3"/>
  <c r="K86" i="3"/>
  <c r="K87" i="3"/>
  <c r="K88" i="3"/>
  <c r="K89" i="3"/>
  <c r="K90" i="3"/>
  <c r="K91" i="3"/>
  <c r="K94" i="3"/>
  <c r="K95" i="3"/>
  <c r="K97" i="3"/>
  <c r="K98" i="3"/>
  <c r="K99" i="3"/>
  <c r="K101" i="3"/>
  <c r="K102" i="3"/>
  <c r="K104" i="3"/>
  <c r="K105" i="3"/>
  <c r="K107" i="3"/>
  <c r="K108" i="3"/>
  <c r="K109" i="3"/>
  <c r="K110" i="3"/>
  <c r="K111" i="3"/>
  <c r="K113" i="3"/>
  <c r="K114" i="3"/>
  <c r="K118" i="3"/>
  <c r="K119" i="3"/>
  <c r="K121" i="3"/>
  <c r="K122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4" i="3"/>
  <c r="J2" i="3"/>
  <c r="J3" i="3"/>
  <c r="J5" i="3"/>
  <c r="L5" i="3" s="1"/>
  <c r="J6" i="3"/>
  <c r="J10" i="3"/>
  <c r="J11" i="3"/>
  <c r="J12" i="3"/>
  <c r="J7" i="3"/>
  <c r="J8" i="3"/>
  <c r="L8" i="3" s="1"/>
  <c r="J9" i="3"/>
  <c r="J15" i="3"/>
  <c r="J19" i="3"/>
  <c r="J21" i="3"/>
  <c r="J22" i="3"/>
  <c r="J26" i="3"/>
  <c r="J27" i="3"/>
  <c r="J29" i="3"/>
  <c r="J30" i="3"/>
  <c r="J33" i="3"/>
  <c r="J36" i="3"/>
  <c r="J42" i="3"/>
  <c r="J44" i="3"/>
  <c r="J46" i="3"/>
  <c r="J50" i="3"/>
  <c r="J52" i="3"/>
  <c r="J66" i="3"/>
  <c r="J76" i="3"/>
  <c r="J80" i="3"/>
  <c r="J85" i="3"/>
  <c r="J92" i="3"/>
  <c r="J93" i="3"/>
  <c r="J96" i="3"/>
  <c r="J100" i="3"/>
  <c r="J103" i="3"/>
  <c r="J106" i="3"/>
  <c r="J112" i="3"/>
  <c r="J115" i="3"/>
  <c r="J116" i="3"/>
  <c r="J117" i="3"/>
  <c r="J120" i="3"/>
  <c r="J123" i="3"/>
  <c r="J13" i="3"/>
  <c r="L13" i="3" s="1"/>
  <c r="J14" i="3"/>
  <c r="J16" i="3"/>
  <c r="J17" i="3"/>
  <c r="L17" i="3" s="1"/>
  <c r="J18" i="3"/>
  <c r="J20" i="3"/>
  <c r="J23" i="3"/>
  <c r="J24" i="3"/>
  <c r="J25" i="3"/>
  <c r="L25" i="3" s="1"/>
  <c r="J28" i="3"/>
  <c r="L28" i="3" s="1"/>
  <c r="J31" i="3"/>
  <c r="J32" i="3"/>
  <c r="L32" i="3" s="1"/>
  <c r="J34" i="3"/>
  <c r="L34" i="3" s="1"/>
  <c r="J35" i="3"/>
  <c r="J37" i="3"/>
  <c r="L37" i="3" s="1"/>
  <c r="J38" i="3"/>
  <c r="L38" i="3" s="1"/>
  <c r="J39" i="3"/>
  <c r="L39" i="3" s="1"/>
  <c r="J40" i="3"/>
  <c r="J41" i="3"/>
  <c r="J43" i="3"/>
  <c r="J45" i="3"/>
  <c r="J47" i="3"/>
  <c r="L47" i="3" s="1"/>
  <c r="J48" i="3"/>
  <c r="J49" i="3"/>
  <c r="L49" i="3" s="1"/>
  <c r="J51" i="3"/>
  <c r="L51" i="3" s="1"/>
  <c r="J53" i="3"/>
  <c r="J54" i="3"/>
  <c r="L54" i="3" s="1"/>
  <c r="J55" i="3"/>
  <c r="L55" i="3" s="1"/>
  <c r="J56" i="3"/>
  <c r="L56" i="3" s="1"/>
  <c r="J57" i="3"/>
  <c r="J58" i="3"/>
  <c r="J59" i="3"/>
  <c r="J60" i="3"/>
  <c r="J61" i="3"/>
  <c r="L61" i="3" s="1"/>
  <c r="J62" i="3"/>
  <c r="J63" i="3"/>
  <c r="L63" i="3" s="1"/>
  <c r="J64" i="3"/>
  <c r="L64" i="3" s="1"/>
  <c r="J65" i="3"/>
  <c r="J67" i="3"/>
  <c r="L67" i="3" s="1"/>
  <c r="J68" i="3"/>
  <c r="L68" i="3" s="1"/>
  <c r="J69" i="3"/>
  <c r="L69" i="3" s="1"/>
  <c r="J70" i="3"/>
  <c r="J71" i="3"/>
  <c r="J72" i="3"/>
  <c r="J73" i="3"/>
  <c r="L73" i="3" s="1"/>
  <c r="J74" i="3"/>
  <c r="L74" i="3" s="1"/>
  <c r="J75" i="3"/>
  <c r="J77" i="3"/>
  <c r="L77" i="3" s="1"/>
  <c r="J78" i="3"/>
  <c r="J79" i="3"/>
  <c r="J81" i="3"/>
  <c r="J82" i="3"/>
  <c r="L82" i="3" s="1"/>
  <c r="J83" i="3"/>
  <c r="J84" i="3"/>
  <c r="J86" i="3"/>
  <c r="J87" i="3"/>
  <c r="J88" i="3"/>
  <c r="L88" i="3" s="1"/>
  <c r="J89" i="3"/>
  <c r="L89" i="3" s="1"/>
  <c r="J90" i="3"/>
  <c r="J91" i="3"/>
  <c r="L91" i="3" s="1"/>
  <c r="J94" i="3"/>
  <c r="L94" i="3" s="1"/>
  <c r="J95" i="3"/>
  <c r="J97" i="3"/>
  <c r="J98" i="3"/>
  <c r="L98" i="3" s="1"/>
  <c r="J99" i="3"/>
  <c r="L99" i="3" s="1"/>
  <c r="J101" i="3"/>
  <c r="J102" i="3"/>
  <c r="J104" i="3"/>
  <c r="J105" i="3"/>
  <c r="L105" i="3" s="1"/>
  <c r="J107" i="3"/>
  <c r="J108" i="3"/>
  <c r="J109" i="3"/>
  <c r="L109" i="3" s="1"/>
  <c r="J110" i="3"/>
  <c r="L110" i="3" s="1"/>
  <c r="J111" i="3"/>
  <c r="J113" i="3"/>
  <c r="J114" i="3"/>
  <c r="L114" i="3" s="1"/>
  <c r="J118" i="3"/>
  <c r="L118" i="3" s="1"/>
  <c r="J119" i="3"/>
  <c r="J121" i="3"/>
  <c r="J122" i="3"/>
  <c r="J124" i="3"/>
  <c r="L124" i="3" s="1"/>
  <c r="J125" i="3"/>
  <c r="L125" i="3" s="1"/>
  <c r="J126" i="3"/>
  <c r="J127" i="3"/>
  <c r="L127" i="3" s="1"/>
  <c r="J128" i="3"/>
  <c r="J129" i="3"/>
  <c r="J130" i="3"/>
  <c r="L130" i="3" s="1"/>
  <c r="J131" i="3"/>
  <c r="L131" i="3" s="1"/>
  <c r="J132" i="3"/>
  <c r="J133" i="3"/>
  <c r="J134" i="3"/>
  <c r="J135" i="3"/>
  <c r="J136" i="3"/>
  <c r="J137" i="3"/>
  <c r="J138" i="3"/>
  <c r="J139" i="3"/>
  <c r="L139" i="3" s="1"/>
  <c r="J140" i="3"/>
  <c r="L140" i="3" s="1"/>
  <c r="J141" i="3"/>
  <c r="J142" i="3"/>
  <c r="L142" i="3" s="1"/>
  <c r="J143" i="3"/>
  <c r="L143" i="3" s="1"/>
  <c r="J4" i="3"/>
  <c r="I3" i="3"/>
  <c r="I6" i="3"/>
  <c r="I11" i="3"/>
  <c r="L11" i="3" s="1"/>
  <c r="I12" i="3"/>
  <c r="I7" i="3"/>
  <c r="L7" i="3" s="1"/>
  <c r="I9" i="3"/>
  <c r="I15" i="3"/>
  <c r="I19" i="3"/>
  <c r="L19" i="3" s="1"/>
  <c r="I21" i="3"/>
  <c r="I22" i="3"/>
  <c r="L22" i="3" s="1"/>
  <c r="I26" i="3"/>
  <c r="L26" i="3" s="1"/>
  <c r="I27" i="3"/>
  <c r="L27" i="3" s="1"/>
  <c r="I29" i="3"/>
  <c r="I30" i="3"/>
  <c r="I33" i="3"/>
  <c r="I36" i="3"/>
  <c r="I42" i="3"/>
  <c r="L42" i="3" s="1"/>
  <c r="I44" i="3"/>
  <c r="I46" i="3"/>
  <c r="I50" i="3"/>
  <c r="L50" i="3" s="1"/>
  <c r="I52" i="3"/>
  <c r="I66" i="3"/>
  <c r="L66" i="3" s="1"/>
  <c r="I76" i="3"/>
  <c r="L76" i="3" s="1"/>
  <c r="I80" i="3"/>
  <c r="L80" i="3" s="1"/>
  <c r="I85" i="3"/>
  <c r="I92" i="3"/>
  <c r="I93" i="3"/>
  <c r="I96" i="3"/>
  <c r="I100" i="3"/>
  <c r="L100" i="3" s="1"/>
  <c r="I103" i="3"/>
  <c r="I106" i="3"/>
  <c r="I112" i="3"/>
  <c r="L112" i="3" s="1"/>
  <c r="I115" i="3"/>
  <c r="I116" i="3"/>
  <c r="L116" i="3" s="1"/>
  <c r="I117" i="3"/>
  <c r="L117" i="3" s="1"/>
  <c r="I120" i="3"/>
  <c r="L120" i="3" s="1"/>
  <c r="I123" i="3"/>
  <c r="I14" i="3"/>
  <c r="I16" i="3"/>
  <c r="L16" i="3" s="1"/>
  <c r="I18" i="3"/>
  <c r="I20" i="3"/>
  <c r="L20" i="3" s="1"/>
  <c r="I43" i="3"/>
  <c r="I45" i="3"/>
  <c r="L45" i="3" s="1"/>
  <c r="I60" i="3"/>
  <c r="L60" i="3" s="1"/>
  <c r="I75" i="3"/>
  <c r="L75" i="3" s="1"/>
  <c r="I78" i="3"/>
  <c r="L78" i="3" s="1"/>
  <c r="I79" i="3"/>
  <c r="L79" i="3" s="1"/>
  <c r="I81" i="3"/>
  <c r="L81" i="3" s="1"/>
  <c r="I83" i="3"/>
  <c r="I90" i="3"/>
  <c r="I97" i="3"/>
  <c r="L97" i="3" s="1"/>
  <c r="I102" i="3"/>
  <c r="L102" i="3" s="1"/>
  <c r="I104" i="3"/>
  <c r="L104" i="3" s="1"/>
  <c r="I107" i="3"/>
  <c r="I113" i="3"/>
  <c r="L113" i="3" s="1"/>
  <c r="I128" i="3"/>
  <c r="L128" i="3" s="1"/>
  <c r="I132" i="3"/>
  <c r="L132" i="3" s="1"/>
  <c r="I133" i="3"/>
  <c r="I136" i="3"/>
  <c r="L136" i="3" s="1"/>
  <c r="I137" i="3"/>
  <c r="I141" i="3"/>
  <c r="I4" i="3"/>
  <c r="J4" i="2"/>
  <c r="J5" i="2"/>
  <c r="J6" i="2"/>
  <c r="K44" i="2"/>
  <c r="L44" i="2" s="1"/>
  <c r="K45" i="2"/>
  <c r="K13" i="2"/>
  <c r="K46" i="2"/>
  <c r="K47" i="2"/>
  <c r="L47" i="2" s="1"/>
  <c r="K48" i="2"/>
  <c r="K14" i="2"/>
  <c r="K49" i="2"/>
  <c r="K15" i="2"/>
  <c r="K16" i="2"/>
  <c r="K50" i="2"/>
  <c r="L50" i="2" s="1"/>
  <c r="K51" i="2"/>
  <c r="L51" i="2" s="1"/>
  <c r="K52" i="2"/>
  <c r="L52" i="2" s="1"/>
  <c r="K17" i="2"/>
  <c r="K18" i="2"/>
  <c r="K53" i="2"/>
  <c r="L53" i="2" s="1"/>
  <c r="K19" i="2"/>
  <c r="K20" i="2"/>
  <c r="K54" i="2"/>
  <c r="L54" i="2" s="1"/>
  <c r="K55" i="2"/>
  <c r="L55" i="2" s="1"/>
  <c r="K21" i="2"/>
  <c r="K56" i="2"/>
  <c r="L56" i="2" s="1"/>
  <c r="K57" i="2"/>
  <c r="L57" i="2" s="1"/>
  <c r="K22" i="2"/>
  <c r="K58" i="2"/>
  <c r="L58" i="2" s="1"/>
  <c r="K59" i="2"/>
  <c r="L59" i="2" s="1"/>
  <c r="K60" i="2"/>
  <c r="L60" i="2" s="1"/>
  <c r="K61" i="2"/>
  <c r="L61" i="2" s="1"/>
  <c r="K62" i="2"/>
  <c r="L62" i="2" s="1"/>
  <c r="K23" i="2"/>
  <c r="K63" i="2"/>
  <c r="K24" i="2"/>
  <c r="K64" i="2"/>
  <c r="K25" i="2"/>
  <c r="K65" i="2"/>
  <c r="L65" i="2" s="1"/>
  <c r="K66" i="2"/>
  <c r="L66" i="2" s="1"/>
  <c r="K67" i="2"/>
  <c r="L67" i="2" s="1"/>
  <c r="K26" i="2"/>
  <c r="K6" i="2"/>
  <c r="K10" i="2"/>
  <c r="K68" i="2"/>
  <c r="L68" i="2" s="1"/>
  <c r="K27" i="2"/>
  <c r="K69" i="2"/>
  <c r="L69" i="2" s="1"/>
  <c r="K70" i="2"/>
  <c r="L70" i="2" s="1"/>
  <c r="K71" i="2"/>
  <c r="L71" i="2" s="1"/>
  <c r="K72" i="2"/>
  <c r="L72" i="2" s="1"/>
  <c r="K73" i="2"/>
  <c r="L73" i="2" s="1"/>
  <c r="K74" i="2"/>
  <c r="L74" i="2" s="1"/>
  <c r="K75" i="2"/>
  <c r="L75" i="2" s="1"/>
  <c r="K76" i="2"/>
  <c r="K77" i="2"/>
  <c r="L77" i="2" s="1"/>
  <c r="K78" i="2"/>
  <c r="L78" i="2" s="1"/>
  <c r="K79" i="2"/>
  <c r="L79" i="2" s="1"/>
  <c r="K80" i="2"/>
  <c r="L80" i="2" s="1"/>
  <c r="K81" i="2"/>
  <c r="L81" i="2" s="1"/>
  <c r="K28" i="2"/>
  <c r="K82" i="2"/>
  <c r="L82" i="2" s="1"/>
  <c r="K83" i="2"/>
  <c r="L83" i="2" s="1"/>
  <c r="K84" i="2"/>
  <c r="L84" i="2" s="1"/>
  <c r="K3" i="2"/>
  <c r="K85" i="2"/>
  <c r="L85" i="2" s="1"/>
  <c r="K86" i="2"/>
  <c r="L86" i="2" s="1"/>
  <c r="K87" i="2"/>
  <c r="L87" i="2" s="1"/>
  <c r="K11" i="2"/>
  <c r="K88" i="2"/>
  <c r="L88" i="2" s="1"/>
  <c r="K5" i="2"/>
  <c r="K89" i="2"/>
  <c r="L89" i="2" s="1"/>
  <c r="K90" i="2"/>
  <c r="K29" i="2"/>
  <c r="K91" i="2"/>
  <c r="L91" i="2" s="1"/>
  <c r="K92" i="2"/>
  <c r="K93" i="2"/>
  <c r="K30" i="2"/>
  <c r="K94" i="2"/>
  <c r="K95" i="2"/>
  <c r="L95" i="2" s="1"/>
  <c r="K96" i="2"/>
  <c r="K97" i="2"/>
  <c r="L97" i="2" s="1"/>
  <c r="K31" i="2"/>
  <c r="K98" i="2"/>
  <c r="L98" i="2" s="1"/>
  <c r="K12" i="2"/>
  <c r="K99" i="2"/>
  <c r="L99" i="2" s="1"/>
  <c r="K100" i="2"/>
  <c r="L100" i="2" s="1"/>
  <c r="K101" i="2"/>
  <c r="L101" i="2" s="1"/>
  <c r="K7" i="2"/>
  <c r="K102" i="2"/>
  <c r="K103" i="2"/>
  <c r="L103" i="2" s="1"/>
  <c r="K32" i="2"/>
  <c r="K33" i="2"/>
  <c r="K104" i="2"/>
  <c r="L104" i="2" s="1"/>
  <c r="K105" i="2"/>
  <c r="L105" i="2" s="1"/>
  <c r="K34" i="2"/>
  <c r="K106" i="2"/>
  <c r="K107" i="2"/>
  <c r="L107" i="2" s="1"/>
  <c r="K108" i="2"/>
  <c r="L108" i="2" s="1"/>
  <c r="K35" i="2"/>
  <c r="K109" i="2"/>
  <c r="L109" i="2" s="1"/>
  <c r="K110" i="2"/>
  <c r="K36" i="2"/>
  <c r="K111" i="2"/>
  <c r="K112" i="2"/>
  <c r="L112" i="2" s="1"/>
  <c r="K37" i="2"/>
  <c r="K113" i="2"/>
  <c r="K114" i="2"/>
  <c r="L114" i="2" s="1"/>
  <c r="K115" i="2"/>
  <c r="L115" i="2" s="1"/>
  <c r="K116" i="2"/>
  <c r="L116" i="2" s="1"/>
  <c r="K117" i="2"/>
  <c r="L117" i="2" s="1"/>
  <c r="K38" i="2"/>
  <c r="K118" i="2"/>
  <c r="K119" i="2"/>
  <c r="L119" i="2" s="1"/>
  <c r="K39" i="2"/>
  <c r="K40" i="2"/>
  <c r="K41" i="2"/>
  <c r="K120" i="2"/>
  <c r="L120" i="2" s="1"/>
  <c r="K121" i="2"/>
  <c r="L121" i="2" s="1"/>
  <c r="K8" i="2"/>
  <c r="K42" i="2"/>
  <c r="K122" i="2"/>
  <c r="L122" i="2" s="1"/>
  <c r="K123" i="2"/>
  <c r="L123" i="2" s="1"/>
  <c r="K43" i="2"/>
  <c r="K124" i="2"/>
  <c r="L124" i="2" s="1"/>
  <c r="K125" i="2"/>
  <c r="L125" i="2" s="1"/>
  <c r="K126" i="2"/>
  <c r="L126" i="2" s="1"/>
  <c r="K127" i="2"/>
  <c r="L127" i="2" s="1"/>
  <c r="K128" i="2"/>
  <c r="K129" i="2"/>
  <c r="L129" i="2" s="1"/>
  <c r="K130" i="2"/>
  <c r="L130" i="2" s="1"/>
  <c r="K4" i="2"/>
  <c r="K131" i="2"/>
  <c r="L131" i="2" s="1"/>
  <c r="K132" i="2"/>
  <c r="K133" i="2"/>
  <c r="K134" i="2"/>
  <c r="L134" i="2" s="1"/>
  <c r="K9" i="2"/>
  <c r="K135" i="2"/>
  <c r="L135" i="2" s="1"/>
  <c r="K136" i="2"/>
  <c r="K137" i="2"/>
  <c r="K138" i="2"/>
  <c r="L138" i="2" s="1"/>
  <c r="K139" i="2"/>
  <c r="L139" i="2" s="1"/>
  <c r="K140" i="2"/>
  <c r="L140" i="2" s="1"/>
  <c r="K141" i="2"/>
  <c r="K142" i="2"/>
  <c r="L142" i="2" s="1"/>
  <c r="K2" i="2"/>
  <c r="K143" i="2"/>
  <c r="L143" i="2" s="1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7" i="2"/>
  <c r="J32" i="2"/>
  <c r="J33" i="2"/>
  <c r="J34" i="2"/>
  <c r="J35" i="2"/>
  <c r="J36" i="2"/>
  <c r="J37" i="2"/>
  <c r="J38" i="2"/>
  <c r="J39" i="2"/>
  <c r="J40" i="2"/>
  <c r="J41" i="2"/>
  <c r="J8" i="2"/>
  <c r="J42" i="2"/>
  <c r="J43" i="2"/>
  <c r="J9" i="2"/>
  <c r="J2" i="2"/>
  <c r="I45" i="2"/>
  <c r="L45" i="2" s="1"/>
  <c r="I13" i="2"/>
  <c r="I46" i="2"/>
  <c r="I49" i="2"/>
  <c r="I16" i="2"/>
  <c r="L16" i="2" s="1"/>
  <c r="I20" i="2"/>
  <c r="I24" i="2"/>
  <c r="I64" i="2"/>
  <c r="L64" i="2" s="1"/>
  <c r="I10" i="2"/>
  <c r="L10" i="2" s="1"/>
  <c r="I76" i="2"/>
  <c r="I3" i="2"/>
  <c r="L3" i="2" s="1"/>
  <c r="I11" i="2"/>
  <c r="I5" i="2"/>
  <c r="I90" i="2"/>
  <c r="L90" i="2" s="1"/>
  <c r="I93" i="2"/>
  <c r="I30" i="2"/>
  <c r="I94" i="2"/>
  <c r="L94" i="2" s="1"/>
  <c r="I96" i="2"/>
  <c r="I12" i="2"/>
  <c r="L12" i="2" s="1"/>
  <c r="I7" i="2"/>
  <c r="I106" i="2"/>
  <c r="L106" i="2" s="1"/>
  <c r="I110" i="2"/>
  <c r="I111" i="2"/>
  <c r="I38" i="2"/>
  <c r="I118" i="2"/>
  <c r="L118" i="2" s="1"/>
  <c r="I128" i="2"/>
  <c r="I132" i="2"/>
  <c r="I133" i="2"/>
  <c r="L133" i="2" s="1"/>
  <c r="I9" i="2"/>
  <c r="I141" i="2"/>
  <c r="L141" i="2" s="1"/>
  <c r="L137" i="3" l="1"/>
  <c r="L133" i="3"/>
  <c r="L115" i="3"/>
  <c r="L52" i="3"/>
  <c r="L21" i="3"/>
  <c r="L129" i="3"/>
  <c r="L111" i="3"/>
  <c r="L95" i="3"/>
  <c r="L65" i="3"/>
  <c r="L53" i="3"/>
  <c r="L35" i="3"/>
  <c r="L106" i="3"/>
  <c r="L46" i="3"/>
  <c r="L15" i="3"/>
  <c r="L132" i="2"/>
  <c r="L46" i="2"/>
  <c r="L107" i="3"/>
  <c r="L43" i="3"/>
  <c r="L103" i="3"/>
  <c r="L44" i="3"/>
  <c r="L9" i="3"/>
  <c r="L138" i="3"/>
  <c r="L126" i="3"/>
  <c r="L108" i="3"/>
  <c r="L62" i="3"/>
  <c r="L48" i="3"/>
  <c r="L31" i="3"/>
  <c r="L18" i="3"/>
  <c r="L96" i="3"/>
  <c r="L36" i="3"/>
  <c r="L12" i="3"/>
  <c r="L122" i="3"/>
  <c r="L72" i="3"/>
  <c r="L4" i="3"/>
  <c r="L90" i="3"/>
  <c r="L14" i="3"/>
  <c r="L92" i="3"/>
  <c r="L30" i="3"/>
  <c r="L6" i="3"/>
  <c r="L134" i="3"/>
  <c r="L121" i="3"/>
  <c r="L86" i="3"/>
  <c r="L71" i="3"/>
  <c r="L58" i="3"/>
  <c r="L41" i="3"/>
  <c r="L23" i="3"/>
  <c r="L93" i="3"/>
  <c r="L33" i="3"/>
  <c r="L135" i="3"/>
  <c r="L87" i="3"/>
  <c r="L59" i="3"/>
  <c r="L24" i="3"/>
  <c r="L2" i="3"/>
  <c r="L110" i="2"/>
  <c r="L76" i="2"/>
  <c r="L141" i="3"/>
  <c r="L83" i="3"/>
  <c r="L123" i="3"/>
  <c r="L85" i="3"/>
  <c r="L29" i="3"/>
  <c r="L3" i="3"/>
  <c r="L119" i="3"/>
  <c r="L101" i="3"/>
  <c r="L84" i="3"/>
  <c r="L70" i="3"/>
  <c r="L57" i="3"/>
  <c r="L40" i="3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97" i="1"/>
  <c r="T93" i="1"/>
  <c r="T98" i="1"/>
  <c r="T100" i="1"/>
  <c r="T92" i="1"/>
  <c r="T96" i="1"/>
  <c r="T89" i="1"/>
  <c r="T91" i="1"/>
  <c r="T94" i="1"/>
  <c r="T99" i="1"/>
  <c r="T95" i="1"/>
  <c r="T90" i="1"/>
  <c r="L5" i="2"/>
  <c r="L111" i="2"/>
  <c r="L93" i="2"/>
  <c r="L11" i="2"/>
  <c r="L49" i="2"/>
  <c r="L128" i="2"/>
  <c r="L96" i="2"/>
  <c r="L7" i="2"/>
  <c r="I27" i="2"/>
  <c r="L27" i="2" s="1"/>
  <c r="I19" i="2"/>
  <c r="L19" i="2" s="1"/>
  <c r="I8" i="2"/>
  <c r="L8" i="2" s="1"/>
  <c r="I42" i="2"/>
  <c r="L42" i="2" s="1"/>
  <c r="I34" i="2"/>
  <c r="L34" i="2" s="1"/>
  <c r="L30" i="2"/>
  <c r="I41" i="2"/>
  <c r="L41" i="2" s="1"/>
  <c r="I33" i="2"/>
  <c r="L33" i="2" s="1"/>
  <c r="I25" i="2"/>
  <c r="L25" i="2" s="1"/>
  <c r="L38" i="2"/>
  <c r="L9" i="2"/>
  <c r="L13" i="2"/>
  <c r="L24" i="2"/>
  <c r="I15" i="2"/>
  <c r="L15" i="2" s="1"/>
  <c r="I22" i="2"/>
  <c r="L22" i="2" s="1"/>
  <c r="L20" i="2"/>
  <c r="I36" i="2"/>
  <c r="L36" i="2" s="1"/>
  <c r="I4" i="2"/>
  <c r="L4" i="2" s="1"/>
  <c r="I43" i="2"/>
  <c r="L43" i="2" s="1"/>
  <c r="I40" i="2"/>
  <c r="L40" i="2" s="1"/>
  <c r="I35" i="2"/>
  <c r="L35" i="2" s="1"/>
  <c r="I32" i="2"/>
  <c r="L32" i="2" s="1"/>
  <c r="I92" i="2"/>
  <c r="L92" i="2" s="1"/>
  <c r="I6" i="2"/>
  <c r="L6" i="2" s="1"/>
  <c r="I63" i="2"/>
  <c r="L63" i="2" s="1"/>
  <c r="I18" i="2"/>
  <c r="L18" i="2" s="1"/>
  <c r="I14" i="2"/>
  <c r="L14" i="2" s="1"/>
  <c r="I137" i="2"/>
  <c r="L137" i="2" s="1"/>
  <c r="I37" i="2"/>
  <c r="L37" i="2" s="1"/>
  <c r="I102" i="2"/>
  <c r="L102" i="2" s="1"/>
  <c r="I29" i="2"/>
  <c r="L29" i="2" s="1"/>
  <c r="I21" i="2"/>
  <c r="L21" i="2" s="1"/>
  <c r="I2" i="2"/>
  <c r="L2" i="2" s="1"/>
  <c r="I28" i="2"/>
  <c r="L28" i="2" s="1"/>
  <c r="I136" i="2"/>
  <c r="L136" i="2" s="1"/>
  <c r="I39" i="2"/>
  <c r="L39" i="2" s="1"/>
  <c r="I113" i="2"/>
  <c r="L113" i="2" s="1"/>
  <c r="I31" i="2"/>
  <c r="L31" i="2" s="1"/>
  <c r="I26" i="2"/>
  <c r="L26" i="2" s="1"/>
  <c r="I23" i="2"/>
  <c r="L23" i="2" s="1"/>
  <c r="I17" i="2"/>
  <c r="L17" i="2" s="1"/>
  <c r="I48" i="2"/>
  <c r="L48" i="2" s="1"/>
  <c r="I73" i="1"/>
  <c r="I199" i="1"/>
  <c r="I214" i="1"/>
  <c r="I111" i="1"/>
  <c r="I36" i="1"/>
  <c r="I114" i="1"/>
  <c r="I83" i="1"/>
  <c r="I18" i="1"/>
  <c r="I208" i="1"/>
  <c r="I298" i="1"/>
  <c r="I265" i="1"/>
  <c r="I42" i="1"/>
  <c r="I159" i="1"/>
  <c r="I57" i="1"/>
  <c r="I54" i="1"/>
  <c r="I237" i="1"/>
  <c r="I94" i="1"/>
  <c r="I32" i="1"/>
  <c r="I131" i="1"/>
  <c r="I169" i="1"/>
  <c r="I306" i="1"/>
  <c r="I217" i="1"/>
  <c r="I221" i="1"/>
  <c r="I301" i="1"/>
  <c r="I200" i="1"/>
  <c r="I323" i="1"/>
  <c r="I222" i="1"/>
  <c r="I189" i="1"/>
  <c r="I46" i="1"/>
  <c r="I120" i="1"/>
  <c r="I266" i="1"/>
  <c r="I17" i="1"/>
  <c r="I112" i="1"/>
  <c r="I282" i="1"/>
  <c r="I311" i="1"/>
  <c r="I156" i="1"/>
  <c r="I293" i="1"/>
  <c r="I181" i="1"/>
  <c r="I261" i="1"/>
  <c r="I302" i="1"/>
  <c r="I143" i="1"/>
  <c r="I174" i="1"/>
  <c r="I110" i="1"/>
  <c r="I47" i="1"/>
  <c r="I272" i="1"/>
  <c r="I148" i="1"/>
  <c r="I242" i="1"/>
  <c r="I197" i="1"/>
  <c r="I63" i="1"/>
  <c r="I6" i="1"/>
  <c r="I251" i="1"/>
  <c r="I319" i="1"/>
  <c r="I254" i="1"/>
  <c r="I235" i="1"/>
  <c r="I292" i="1"/>
  <c r="I140" i="1"/>
  <c r="I304" i="1"/>
  <c r="I84" i="1"/>
  <c r="I308" i="1"/>
  <c r="I95" i="1"/>
  <c r="I270" i="1"/>
  <c r="I175" i="1"/>
  <c r="I216" i="1"/>
  <c r="I19" i="1"/>
  <c r="I188" i="1"/>
  <c r="I176" i="1"/>
  <c r="I273" i="1"/>
  <c r="I224" i="1"/>
  <c r="I252" i="1"/>
  <c r="I186" i="1"/>
  <c r="I5" i="1"/>
  <c r="I149" i="1"/>
  <c r="I192" i="1"/>
  <c r="I23" i="1"/>
  <c r="I320" i="1"/>
  <c r="I138" i="1"/>
  <c r="I245" i="1"/>
  <c r="I144" i="1"/>
  <c r="I48" i="1"/>
  <c r="I59" i="1"/>
  <c r="I128" i="1"/>
  <c r="I180" i="1"/>
  <c r="I109" i="1"/>
  <c r="I93" i="1"/>
  <c r="I232" i="1"/>
  <c r="I38" i="1"/>
  <c r="I102" i="1"/>
  <c r="I285" i="1"/>
  <c r="I124" i="1"/>
  <c r="I43" i="1"/>
  <c r="I307" i="1"/>
  <c r="I187" i="1"/>
  <c r="I177" i="1"/>
  <c r="I71" i="1"/>
  <c r="I243" i="1"/>
  <c r="I315" i="1"/>
  <c r="I12" i="1"/>
  <c r="I250" i="1"/>
  <c r="I201" i="1"/>
  <c r="I96" i="1"/>
  <c r="I150" i="1"/>
  <c r="I121" i="1"/>
  <c r="I198" i="1"/>
  <c r="I10" i="1"/>
  <c r="I219" i="1"/>
  <c r="I97" i="1"/>
  <c r="I101" i="1"/>
  <c r="I107" i="1"/>
  <c r="I316" i="1"/>
  <c r="I35" i="1"/>
  <c r="I103" i="1"/>
  <c r="I253" i="1"/>
  <c r="I130" i="1"/>
  <c r="I79" i="1"/>
  <c r="I122" i="1"/>
  <c r="I262" i="1"/>
  <c r="I123" i="1"/>
  <c r="I86" i="1"/>
  <c r="I275" i="1"/>
  <c r="I155" i="1"/>
  <c r="I126" i="1"/>
  <c r="I99" i="1"/>
  <c r="I133" i="1"/>
  <c r="I50" i="1"/>
  <c r="I100" i="1"/>
  <c r="I207" i="1"/>
  <c r="I9" i="1"/>
  <c r="I259" i="1"/>
  <c r="I233" i="1"/>
  <c r="I68" i="1"/>
  <c r="I210" i="1"/>
  <c r="I81" i="1"/>
  <c r="I55" i="1"/>
  <c r="I193" i="1"/>
  <c r="I22" i="1"/>
  <c r="I37" i="1"/>
  <c r="I179" i="1"/>
  <c r="I118" i="1"/>
  <c r="I98" i="1"/>
  <c r="I268" i="1"/>
  <c r="I137" i="1"/>
  <c r="I226" i="1"/>
  <c r="I290" i="1"/>
  <c r="I204" i="1"/>
  <c r="I234" i="1"/>
  <c r="I263" i="1"/>
  <c r="I52" i="1"/>
  <c r="I312" i="1"/>
  <c r="I205" i="1"/>
  <c r="I260" i="1"/>
  <c r="I44" i="1"/>
  <c r="I85" i="1"/>
  <c r="I134" i="1"/>
  <c r="I225" i="1"/>
  <c r="I191" i="1"/>
  <c r="I227" i="1"/>
  <c r="I258" i="1"/>
  <c r="I16" i="1"/>
  <c r="I172" i="1"/>
  <c r="I70" i="1"/>
  <c r="I271" i="1"/>
  <c r="I74" i="1"/>
  <c r="I53" i="1"/>
  <c r="I89" i="1"/>
  <c r="I142" i="1"/>
  <c r="I76" i="1"/>
  <c r="I249" i="1"/>
  <c r="I211" i="1"/>
  <c r="I269" i="1"/>
  <c r="I139" i="1"/>
  <c r="I7" i="1"/>
  <c r="I274" i="1"/>
  <c r="I14" i="1"/>
  <c r="I218" i="1"/>
  <c r="I279" i="1"/>
  <c r="I167" i="1"/>
  <c r="I116" i="1"/>
  <c r="I4" i="1"/>
  <c r="I195" i="1"/>
  <c r="I170" i="1"/>
  <c r="I33" i="1"/>
  <c r="I178" i="1"/>
  <c r="I203" i="1"/>
  <c r="I56" i="1"/>
  <c r="I75" i="1"/>
  <c r="I117" i="1"/>
  <c r="I303" i="1"/>
  <c r="I154" i="1"/>
  <c r="I173" i="1"/>
  <c r="I241" i="1"/>
  <c r="I49" i="1"/>
  <c r="I162" i="1"/>
  <c r="I65" i="1"/>
  <c r="I255" i="1"/>
  <c r="I206" i="1"/>
  <c r="I15" i="1"/>
  <c r="I151" i="1"/>
  <c r="I196" i="1"/>
  <c r="I51" i="1"/>
  <c r="I31" i="1"/>
  <c r="I202" i="1"/>
  <c r="I281" i="1"/>
  <c r="I82" i="1"/>
  <c r="I136" i="1"/>
  <c r="I264" i="1"/>
  <c r="I215" i="1"/>
  <c r="I287" i="1"/>
  <c r="I321" i="1"/>
  <c r="I160" i="1"/>
  <c r="I90" i="1"/>
  <c r="I247" i="1"/>
  <c r="I91" i="1"/>
  <c r="I141" i="1"/>
  <c r="I8" i="1"/>
  <c r="I64" i="1"/>
  <c r="I24" i="1"/>
  <c r="I300" i="1"/>
  <c r="I60" i="1"/>
  <c r="I88" i="1"/>
  <c r="I27" i="1"/>
  <c r="I291" i="1"/>
  <c r="I212" i="1"/>
  <c r="I13" i="1"/>
  <c r="I147" i="1"/>
  <c r="I41" i="1"/>
  <c r="I119" i="1"/>
  <c r="I318" i="1"/>
  <c r="I299" i="1"/>
  <c r="I322" i="1"/>
  <c r="I228" i="1"/>
  <c r="I77" i="1"/>
  <c r="I129" i="1"/>
  <c r="I288" i="1"/>
  <c r="I45" i="1"/>
  <c r="I317" i="1"/>
  <c r="I78" i="1"/>
  <c r="I246" i="1"/>
  <c r="I113" i="1"/>
  <c r="I168" i="1"/>
  <c r="I157" i="1"/>
  <c r="I313" i="1"/>
  <c r="I190" i="1"/>
  <c r="I166" i="1"/>
  <c r="I286" i="1"/>
  <c r="I230" i="1"/>
  <c r="I256" i="1"/>
  <c r="I66" i="1"/>
  <c r="I220" i="1"/>
  <c r="I276" i="1"/>
  <c r="I3" i="1"/>
  <c r="I194" i="1"/>
  <c r="I309" i="1"/>
  <c r="I34" i="1"/>
  <c r="I238" i="1"/>
  <c r="I11" i="1"/>
  <c r="I72" i="1"/>
  <c r="I213" i="1"/>
  <c r="I161" i="1"/>
  <c r="I135" i="1"/>
  <c r="I280" i="1"/>
  <c r="I305" i="1"/>
  <c r="I236" i="1"/>
  <c r="I153" i="1"/>
  <c r="I106" i="1"/>
  <c r="I163" i="1"/>
  <c r="I132" i="1"/>
  <c r="I248" i="1"/>
  <c r="I314" i="1"/>
  <c r="I29" i="1"/>
  <c r="I40" i="1"/>
  <c r="I257" i="1"/>
  <c r="I80" i="1"/>
  <c r="I127" i="1"/>
  <c r="I294" i="1"/>
  <c r="I125" i="1"/>
  <c r="I229" i="1"/>
  <c r="I165" i="1"/>
  <c r="I92" i="1"/>
  <c r="I21" i="1"/>
  <c r="I185" i="1"/>
  <c r="I297" i="1"/>
  <c r="I69" i="1"/>
  <c r="I244" i="1"/>
  <c r="I146" i="1"/>
  <c r="I20" i="1"/>
  <c r="I30" i="1"/>
  <c r="I28" i="1"/>
  <c r="U29" i="1" l="1"/>
  <c r="E35" i="4"/>
  <c r="F35" i="4" s="1"/>
  <c r="U85" i="1"/>
  <c r="E122" i="4"/>
  <c r="F122" i="4" s="1"/>
  <c r="U91" i="1"/>
  <c r="E131" i="4"/>
  <c r="F131" i="4" s="1"/>
  <c r="U84" i="1"/>
  <c r="E119" i="4"/>
  <c r="F119" i="4" s="1"/>
  <c r="U72" i="1"/>
  <c r="E101" i="4"/>
  <c r="F101" i="4" s="1"/>
  <c r="U60" i="1"/>
  <c r="E86" i="4"/>
  <c r="F86" i="4" s="1"/>
  <c r="U48" i="1"/>
  <c r="E68" i="4"/>
  <c r="F68" i="4" s="1"/>
  <c r="U36" i="1"/>
  <c r="E42" i="4"/>
  <c r="F42" i="4" s="1"/>
  <c r="U24" i="1"/>
  <c r="E28" i="4"/>
  <c r="F28" i="4" s="1"/>
  <c r="U12" i="1"/>
  <c r="E16" i="4"/>
  <c r="F16" i="4" s="1"/>
  <c r="L145" i="3"/>
  <c r="M58" i="3"/>
  <c r="M72" i="3"/>
  <c r="M96" i="3"/>
  <c r="M62" i="3"/>
  <c r="M106" i="3"/>
  <c r="U47" i="1"/>
  <c r="E67" i="4"/>
  <c r="F67" i="4" s="1"/>
  <c r="U23" i="1"/>
  <c r="E27" i="4"/>
  <c r="F27" i="4" s="1"/>
  <c r="U11" i="1"/>
  <c r="E12" i="4"/>
  <c r="F12" i="4" s="1"/>
  <c r="M84" i="3"/>
  <c r="M24" i="3"/>
  <c r="M71" i="3"/>
  <c r="M122" i="3"/>
  <c r="M18" i="3"/>
  <c r="M21" i="3"/>
  <c r="U96" i="1"/>
  <c r="E137" i="4"/>
  <c r="F137" i="4" s="1"/>
  <c r="U82" i="1"/>
  <c r="E117" i="4"/>
  <c r="F117" i="4" s="1"/>
  <c r="U70" i="1"/>
  <c r="E99" i="4"/>
  <c r="F99" i="4" s="1"/>
  <c r="U58" i="1"/>
  <c r="E82" i="4"/>
  <c r="F82" i="4" s="1"/>
  <c r="U46" i="1"/>
  <c r="E66" i="4"/>
  <c r="F66" i="4" s="1"/>
  <c r="U34" i="1"/>
  <c r="E40" i="4"/>
  <c r="F40" i="4" s="1"/>
  <c r="U22" i="1"/>
  <c r="E26" i="4"/>
  <c r="F26" i="4" s="1"/>
  <c r="U10" i="1"/>
  <c r="E11" i="4"/>
  <c r="F11" i="4" s="1"/>
  <c r="M101" i="3"/>
  <c r="M59" i="3"/>
  <c r="M86" i="3"/>
  <c r="M126" i="3"/>
  <c r="M52" i="3"/>
  <c r="M138" i="3"/>
  <c r="U83" i="1"/>
  <c r="E118" i="4"/>
  <c r="F118" i="4" s="1"/>
  <c r="U57" i="1"/>
  <c r="E80" i="4"/>
  <c r="F80" i="4" s="1"/>
  <c r="U9" i="1"/>
  <c r="E10" i="4"/>
  <c r="F10" i="4" s="1"/>
  <c r="M87" i="3"/>
  <c r="U100" i="1"/>
  <c r="E144" i="4"/>
  <c r="F144" i="4" s="1"/>
  <c r="U80" i="1"/>
  <c r="E113" i="4"/>
  <c r="F113" i="4" s="1"/>
  <c r="U68" i="1"/>
  <c r="E96" i="4"/>
  <c r="F96" i="4" s="1"/>
  <c r="U56" i="1"/>
  <c r="E78" i="4"/>
  <c r="F78" i="4" s="1"/>
  <c r="U44" i="1"/>
  <c r="E61" i="4"/>
  <c r="F61" i="4" s="1"/>
  <c r="U32" i="1"/>
  <c r="E38" i="4"/>
  <c r="F38" i="4" s="1"/>
  <c r="U20" i="1"/>
  <c r="E24" i="4"/>
  <c r="F24" i="4" s="1"/>
  <c r="U8" i="1"/>
  <c r="E9" i="4"/>
  <c r="F9" i="4" s="1"/>
  <c r="M3" i="3"/>
  <c r="M134" i="3"/>
  <c r="U71" i="1"/>
  <c r="E100" i="4"/>
  <c r="F100" i="4" s="1"/>
  <c r="U81" i="1"/>
  <c r="E114" i="4"/>
  <c r="F114" i="4" s="1"/>
  <c r="U98" i="1"/>
  <c r="E141" i="4"/>
  <c r="F141" i="4" s="1"/>
  <c r="U79" i="1"/>
  <c r="E112" i="4"/>
  <c r="F112" i="4" s="1"/>
  <c r="U67" i="1"/>
  <c r="E95" i="4"/>
  <c r="F95" i="4" s="1"/>
  <c r="U55" i="1"/>
  <c r="E76" i="4"/>
  <c r="F76" i="4" s="1"/>
  <c r="U43" i="1"/>
  <c r="E58" i="4"/>
  <c r="F58" i="4" s="1"/>
  <c r="U31" i="1"/>
  <c r="E37" i="4"/>
  <c r="F37" i="4" s="1"/>
  <c r="U19" i="1"/>
  <c r="E23" i="4"/>
  <c r="F23" i="4" s="1"/>
  <c r="U7" i="1"/>
  <c r="E8" i="4"/>
  <c r="F8" i="4" s="1"/>
  <c r="M29" i="3"/>
  <c r="M6" i="3"/>
  <c r="M44" i="3"/>
  <c r="U89" i="1"/>
  <c r="E129" i="4"/>
  <c r="F129" i="4" s="1"/>
  <c r="U45" i="1"/>
  <c r="E62" i="4"/>
  <c r="F62" i="4" s="1"/>
  <c r="U93" i="1"/>
  <c r="E133" i="4"/>
  <c r="F133" i="4" s="1"/>
  <c r="U78" i="1"/>
  <c r="E110" i="4"/>
  <c r="F110" i="4" s="1"/>
  <c r="U66" i="1"/>
  <c r="E94" i="4"/>
  <c r="F94" i="4" s="1"/>
  <c r="U54" i="1"/>
  <c r="E75" i="4"/>
  <c r="F75" i="4" s="1"/>
  <c r="U42" i="1"/>
  <c r="E52" i="4"/>
  <c r="F52" i="4" s="1"/>
  <c r="U30" i="1"/>
  <c r="E36" i="4"/>
  <c r="F36" i="4" s="1"/>
  <c r="U18" i="1"/>
  <c r="E22" i="4"/>
  <c r="F22" i="4" s="1"/>
  <c r="U6" i="1"/>
  <c r="E7" i="4"/>
  <c r="F7" i="4" s="1"/>
  <c r="M85" i="3"/>
  <c r="M30" i="3"/>
  <c r="M103" i="3"/>
  <c r="M133" i="3"/>
  <c r="U35" i="1"/>
  <c r="E41" i="4"/>
  <c r="F41" i="4" s="1"/>
  <c r="U92" i="1"/>
  <c r="E132" i="4"/>
  <c r="F132" i="4" s="1"/>
  <c r="U33" i="1"/>
  <c r="E39" i="4"/>
  <c r="F39" i="4" s="1"/>
  <c r="M119" i="3"/>
  <c r="U97" i="1"/>
  <c r="E140" i="4"/>
  <c r="F140" i="4" s="1"/>
  <c r="U77" i="1"/>
  <c r="E109" i="4"/>
  <c r="F109" i="4" s="1"/>
  <c r="U65" i="1"/>
  <c r="E93" i="4"/>
  <c r="F93" i="4" s="1"/>
  <c r="U53" i="1"/>
  <c r="E74" i="4"/>
  <c r="F74" i="4" s="1"/>
  <c r="U41" i="1"/>
  <c r="E51" i="4"/>
  <c r="F51" i="4" s="1"/>
  <c r="U17" i="1"/>
  <c r="E21" i="4"/>
  <c r="F21" i="4" s="1"/>
  <c r="U5" i="1"/>
  <c r="E6" i="4"/>
  <c r="F6" i="4" s="1"/>
  <c r="M123" i="3"/>
  <c r="M92" i="3"/>
  <c r="M43" i="3"/>
  <c r="M35" i="3"/>
  <c r="U69" i="1"/>
  <c r="E97" i="4"/>
  <c r="F97" i="4" s="1"/>
  <c r="M115" i="3"/>
  <c r="U90" i="1"/>
  <c r="E130" i="4"/>
  <c r="F130" i="4" s="1"/>
  <c r="U88" i="1"/>
  <c r="E126" i="4"/>
  <c r="F126" i="4" s="1"/>
  <c r="U76" i="1"/>
  <c r="E107" i="4"/>
  <c r="F107" i="4" s="1"/>
  <c r="U64" i="1"/>
  <c r="E91" i="4"/>
  <c r="F91" i="4" s="1"/>
  <c r="U52" i="1"/>
  <c r="E73" i="4"/>
  <c r="F73" i="4" s="1"/>
  <c r="U40" i="1"/>
  <c r="E49" i="4"/>
  <c r="F49" i="4" s="1"/>
  <c r="U28" i="1"/>
  <c r="E34" i="4"/>
  <c r="F34" i="4" s="1"/>
  <c r="U16" i="1"/>
  <c r="E20" i="4"/>
  <c r="F20" i="4" s="1"/>
  <c r="U4" i="1"/>
  <c r="E5" i="4"/>
  <c r="F5" i="4" s="1"/>
  <c r="M83" i="3"/>
  <c r="M14" i="3"/>
  <c r="M107" i="3"/>
  <c r="M53" i="3"/>
  <c r="M137" i="3"/>
  <c r="U59" i="1"/>
  <c r="E83" i="4"/>
  <c r="F83" i="4" s="1"/>
  <c r="U21" i="1"/>
  <c r="E25" i="4"/>
  <c r="F25" i="4" s="1"/>
  <c r="M121" i="3"/>
  <c r="U95" i="1"/>
  <c r="E136" i="4"/>
  <c r="F136" i="4" s="1"/>
  <c r="U87" i="1"/>
  <c r="E123" i="4"/>
  <c r="F123" i="4" s="1"/>
  <c r="U75" i="1"/>
  <c r="E105" i="4"/>
  <c r="F105" i="4" s="1"/>
  <c r="U63" i="1"/>
  <c r="E90" i="4"/>
  <c r="F90" i="4" s="1"/>
  <c r="U51" i="1"/>
  <c r="E71" i="4"/>
  <c r="F71" i="4" s="1"/>
  <c r="U39" i="1"/>
  <c r="E48" i="4"/>
  <c r="F48" i="4" s="1"/>
  <c r="U27" i="1"/>
  <c r="E33" i="4"/>
  <c r="F33" i="4" s="1"/>
  <c r="U15" i="1"/>
  <c r="E19" i="4"/>
  <c r="F19" i="4" s="1"/>
  <c r="U3" i="1"/>
  <c r="E4" i="4"/>
  <c r="F4" i="4" s="1"/>
  <c r="M141" i="3"/>
  <c r="M90" i="3"/>
  <c r="M65" i="3"/>
  <c r="U86" i="1"/>
  <c r="E121" i="4"/>
  <c r="F121" i="4" s="1"/>
  <c r="M23" i="3"/>
  <c r="U99" i="1"/>
  <c r="E143" i="4"/>
  <c r="F143" i="4" s="1"/>
  <c r="U74" i="1"/>
  <c r="E104" i="4"/>
  <c r="F104" i="4" s="1"/>
  <c r="U62" i="1"/>
  <c r="E89" i="4"/>
  <c r="F89" i="4" s="1"/>
  <c r="U50" i="1"/>
  <c r="E70" i="4"/>
  <c r="F70" i="4" s="1"/>
  <c r="U38" i="1"/>
  <c r="E46" i="4"/>
  <c r="F46" i="4" s="1"/>
  <c r="U26" i="1"/>
  <c r="E32" i="4"/>
  <c r="F32" i="4" s="1"/>
  <c r="U14" i="1"/>
  <c r="E18" i="4"/>
  <c r="F18" i="4" s="1"/>
  <c r="M40" i="3"/>
  <c r="M4" i="3"/>
  <c r="M12" i="3"/>
  <c r="M31" i="3"/>
  <c r="M15" i="3"/>
  <c r="M95" i="3"/>
  <c r="U94" i="1"/>
  <c r="E134" i="4"/>
  <c r="F134" i="4" s="1"/>
  <c r="U73" i="1"/>
  <c r="E103" i="4"/>
  <c r="F103" i="4" s="1"/>
  <c r="U61" i="1"/>
  <c r="E87" i="4"/>
  <c r="F87" i="4" s="1"/>
  <c r="U49" i="1"/>
  <c r="E69" i="4"/>
  <c r="F69" i="4" s="1"/>
  <c r="U37" i="1"/>
  <c r="E44" i="4"/>
  <c r="F44" i="4" s="1"/>
  <c r="U25" i="1"/>
  <c r="E29" i="4"/>
  <c r="F29" i="4" s="1"/>
  <c r="U13" i="1"/>
  <c r="E17" i="4"/>
  <c r="F17" i="4" s="1"/>
  <c r="M57" i="3"/>
  <c r="M41" i="3"/>
  <c r="M36" i="3"/>
  <c r="M48" i="3"/>
  <c r="M46" i="3"/>
  <c r="M111" i="3"/>
  <c r="N46" i="3"/>
  <c r="V30" i="1" s="1"/>
  <c r="G36" i="4" s="1"/>
  <c r="L146" i="2"/>
  <c r="M8" i="3" l="1"/>
  <c r="M39" i="3"/>
  <c r="M67" i="3"/>
  <c r="M110" i="3"/>
  <c r="M38" i="3"/>
  <c r="N38" i="3" s="1"/>
  <c r="V24" i="1" s="1"/>
  <c r="M10" i="3"/>
  <c r="M20" i="3"/>
  <c r="M136" i="3"/>
  <c r="M54" i="3"/>
  <c r="M94" i="3"/>
  <c r="M89" i="3"/>
  <c r="M26" i="3"/>
  <c r="M37" i="3"/>
  <c r="M64" i="3"/>
  <c r="M139" i="3"/>
  <c r="M42" i="3"/>
  <c r="M124" i="3"/>
  <c r="N124" i="3" s="1"/>
  <c r="V86" i="1" s="1"/>
  <c r="M104" i="3"/>
  <c r="M118" i="3"/>
  <c r="M114" i="3"/>
  <c r="N114" i="3" s="1"/>
  <c r="M76" i="3"/>
  <c r="M51" i="3"/>
  <c r="M127" i="3"/>
  <c r="M28" i="3"/>
  <c r="M105" i="3"/>
  <c r="M74" i="3"/>
  <c r="M81" i="3"/>
  <c r="M55" i="3"/>
  <c r="N55" i="3" s="1"/>
  <c r="M98" i="3"/>
  <c r="N98" i="3" s="1"/>
  <c r="V67" i="1" s="1"/>
  <c r="M34" i="3"/>
  <c r="M109" i="3"/>
  <c r="M100" i="3"/>
  <c r="M88" i="3"/>
  <c r="M97" i="3"/>
  <c r="M49" i="3"/>
  <c r="M16" i="3"/>
  <c r="M120" i="3"/>
  <c r="N120" i="3" s="1"/>
  <c r="V83" i="1" s="1"/>
  <c r="M17" i="3"/>
  <c r="M82" i="3"/>
  <c r="N82" i="3" s="1"/>
  <c r="M13" i="3"/>
  <c r="M91" i="3"/>
  <c r="N91" i="3" s="1"/>
  <c r="M7" i="3"/>
  <c r="M73" i="3"/>
  <c r="M112" i="3"/>
  <c r="M80" i="3"/>
  <c r="M78" i="3"/>
  <c r="M132" i="3"/>
  <c r="M128" i="3"/>
  <c r="M79" i="3"/>
  <c r="M77" i="3"/>
  <c r="M125" i="3"/>
  <c r="N125" i="3" s="1"/>
  <c r="V87" i="1" s="1"/>
  <c r="M25" i="3"/>
  <c r="N25" i="3" s="1"/>
  <c r="M66" i="3"/>
  <c r="N66" i="3" s="1"/>
  <c r="V43" i="1" s="1"/>
  <c r="M27" i="3"/>
  <c r="M116" i="3"/>
  <c r="M75" i="3"/>
  <c r="N75" i="3" s="1"/>
  <c r="V50" i="1" s="1"/>
  <c r="M60" i="3"/>
  <c r="M143" i="3"/>
  <c r="M63" i="3"/>
  <c r="M61" i="3"/>
  <c r="M47" i="3"/>
  <c r="M68" i="3"/>
  <c r="M5" i="3"/>
  <c r="N5" i="3" s="1"/>
  <c r="V48" i="1" s="1"/>
  <c r="M99" i="3"/>
  <c r="M22" i="3"/>
  <c r="N22" i="3" s="1"/>
  <c r="V11" i="1" s="1"/>
  <c r="M50" i="3"/>
  <c r="M113" i="3"/>
  <c r="M32" i="3"/>
  <c r="N32" i="3" s="1"/>
  <c r="V18" i="1" s="1"/>
  <c r="M102" i="3"/>
  <c r="M11" i="3"/>
  <c r="M69" i="3"/>
  <c r="M142" i="3"/>
  <c r="M19" i="3"/>
  <c r="M45" i="3"/>
  <c r="M117" i="3"/>
  <c r="N117" i="3" s="1"/>
  <c r="V81" i="1" s="1"/>
  <c r="M56" i="3"/>
  <c r="M130" i="3"/>
  <c r="N130" i="3" s="1"/>
  <c r="M140" i="3"/>
  <c r="M131" i="3"/>
  <c r="W30" i="1"/>
  <c r="H36" i="4" s="1"/>
  <c r="M2" i="3"/>
  <c r="M70" i="3"/>
  <c r="M9" i="3"/>
  <c r="M93" i="3"/>
  <c r="M33" i="3"/>
  <c r="M135" i="3"/>
  <c r="N135" i="3" s="1"/>
  <c r="M108" i="3"/>
  <c r="M129" i="3"/>
  <c r="N94" i="3"/>
  <c r="V64" i="1" s="1"/>
  <c r="G91" i="4" s="1"/>
  <c r="N83" i="3"/>
  <c r="V56" i="1" s="1"/>
  <c r="G78" i="4" s="1"/>
  <c r="N71" i="3"/>
  <c r="N58" i="3"/>
  <c r="N19" i="3"/>
  <c r="V8" i="1" s="1"/>
  <c r="G9" i="4" s="1"/>
  <c r="N7" i="3"/>
  <c r="V36" i="1" s="1"/>
  <c r="G42" i="4" s="1"/>
  <c r="N56" i="3"/>
  <c r="V39" i="1" s="1"/>
  <c r="G48" i="4" s="1"/>
  <c r="N28" i="3"/>
  <c r="V14" i="1" s="1"/>
  <c r="G18" i="4" s="1"/>
  <c r="N14" i="3"/>
  <c r="V3" i="1" s="1"/>
  <c r="G4" i="4" s="1"/>
  <c r="N73" i="3"/>
  <c r="V47" i="1" s="1"/>
  <c r="G67" i="4" s="1"/>
  <c r="N93" i="3"/>
  <c r="V63" i="1" s="1"/>
  <c r="G90" i="4" s="1"/>
  <c r="N33" i="3"/>
  <c r="V19" i="1" s="1"/>
  <c r="G23" i="4" s="1"/>
  <c r="N13" i="3"/>
  <c r="N51" i="3"/>
  <c r="N36" i="3"/>
  <c r="V22" i="1" s="1"/>
  <c r="G26" i="4" s="1"/>
  <c r="N87" i="3"/>
  <c r="V59" i="1" s="1"/>
  <c r="G83" i="4" s="1"/>
  <c r="N54" i="3"/>
  <c r="V38" i="1" s="1"/>
  <c r="G46" i="4" s="1"/>
  <c r="N133" i="3"/>
  <c r="V92" i="1" s="1"/>
  <c r="G132" i="4" s="1"/>
  <c r="N92" i="3"/>
  <c r="V62" i="1" s="1"/>
  <c r="G89" i="4" s="1"/>
  <c r="N30" i="3"/>
  <c r="V16" i="1" s="1"/>
  <c r="G20" i="4" s="1"/>
  <c r="N43" i="3"/>
  <c r="V27" i="1" s="1"/>
  <c r="G33" i="4" s="1"/>
  <c r="N42" i="3"/>
  <c r="V26" i="1" s="1"/>
  <c r="G32" i="4" s="1"/>
  <c r="N67" i="3"/>
  <c r="N48" i="3"/>
  <c r="V32" i="1" s="1"/>
  <c r="G38" i="4" s="1"/>
  <c r="N29" i="3"/>
  <c r="V15" i="1" s="1"/>
  <c r="G19" i="4" s="1"/>
  <c r="N16" i="3"/>
  <c r="V5" i="1" s="1"/>
  <c r="G6" i="4" s="1"/>
  <c r="N109" i="3"/>
  <c r="N20" i="3"/>
  <c r="V9" i="1" s="1"/>
  <c r="G10" i="4" s="1"/>
  <c r="N21" i="3"/>
  <c r="V10" i="1" s="1"/>
  <c r="G11" i="4" s="1"/>
  <c r="N72" i="3"/>
  <c r="N61" i="3"/>
  <c r="N86" i="3"/>
  <c r="N107" i="3"/>
  <c r="V74" i="1" s="1"/>
  <c r="G104" i="4" s="1"/>
  <c r="N128" i="3"/>
  <c r="V88" i="1" s="1"/>
  <c r="G126" i="4" s="1"/>
  <c r="N137" i="3"/>
  <c r="V96" i="1" s="1"/>
  <c r="G137" i="4" s="1"/>
  <c r="N129" i="3"/>
  <c r="N77" i="3"/>
  <c r="N95" i="3"/>
  <c r="N34" i="3"/>
  <c r="V20" i="1" s="1"/>
  <c r="G24" i="4" s="1"/>
  <c r="N9" i="3"/>
  <c r="V58" i="1" s="1"/>
  <c r="G82" i="4" s="1"/>
  <c r="N47" i="3"/>
  <c r="V31" i="1" s="1"/>
  <c r="G37" i="4" s="1"/>
  <c r="N103" i="3"/>
  <c r="V71" i="1" s="1"/>
  <c r="G100" i="4" s="1"/>
  <c r="N138" i="3"/>
  <c r="N6" i="3"/>
  <c r="V35" i="1" s="1"/>
  <c r="G41" i="4" s="1"/>
  <c r="N15" i="3"/>
  <c r="V4" i="1" s="1"/>
  <c r="G5" i="4" s="1"/>
  <c r="N126" i="3"/>
  <c r="N18" i="3"/>
  <c r="V7" i="1" s="1"/>
  <c r="G8" i="4" s="1"/>
  <c r="N45" i="3"/>
  <c r="V29" i="1" s="1"/>
  <c r="N26" i="3"/>
  <c r="V12" i="1" s="1"/>
  <c r="G16" i="4" s="1"/>
  <c r="N88" i="3"/>
  <c r="N97" i="3"/>
  <c r="V66" i="1" s="1"/>
  <c r="G94" i="4" s="1"/>
  <c r="N62" i="3"/>
  <c r="N12" i="3"/>
  <c r="V94" i="1" s="1"/>
  <c r="G134" i="4" s="1"/>
  <c r="N8" i="3"/>
  <c r="V46" i="1" s="1"/>
  <c r="G66" i="4" s="1"/>
  <c r="N4" i="3"/>
  <c r="V99" i="1" s="1"/>
  <c r="G143" i="4" s="1"/>
  <c r="N79" i="3"/>
  <c r="V53" i="1" s="1"/>
  <c r="G74" i="4" s="1"/>
  <c r="N96" i="3"/>
  <c r="V65" i="1" s="1"/>
  <c r="G93" i="4" s="1"/>
  <c r="N111" i="3"/>
  <c r="N115" i="3"/>
  <c r="V79" i="1" s="1"/>
  <c r="G112" i="4" s="1"/>
  <c r="N90" i="3"/>
  <c r="V61" i="1" s="1"/>
  <c r="G87" i="4" s="1"/>
  <c r="N119" i="3"/>
  <c r="N64" i="3"/>
  <c r="N113" i="3"/>
  <c r="V78" i="1" s="1"/>
  <c r="G110" i="4" s="1"/>
  <c r="N131" i="3"/>
  <c r="V90" i="1" s="1"/>
  <c r="G130" i="4" s="1"/>
  <c r="N74" i="3"/>
  <c r="V49" i="1" s="1"/>
  <c r="G69" i="4" s="1"/>
  <c r="N31" i="3"/>
  <c r="V17" i="1" s="1"/>
  <c r="G21" i="4" s="1"/>
  <c r="N50" i="3"/>
  <c r="V34" i="1" s="1"/>
  <c r="G40" i="4" s="1"/>
  <c r="N139" i="3"/>
  <c r="N35" i="3"/>
  <c r="V21" i="1" s="1"/>
  <c r="G25" i="4" s="1"/>
  <c r="N52" i="3"/>
  <c r="V37" i="1" s="1"/>
  <c r="G44" i="4" s="1"/>
  <c r="N99" i="3"/>
  <c r="V68" i="1" s="1"/>
  <c r="G96" i="4" s="1"/>
  <c r="N142" i="3"/>
  <c r="N3" i="3"/>
  <c r="V89" i="1" s="1"/>
  <c r="G129" i="4" s="1"/>
  <c r="N70" i="3"/>
  <c r="N65" i="3"/>
  <c r="N44" i="3"/>
  <c r="V28" i="1" s="1"/>
  <c r="G34" i="4" s="1"/>
  <c r="N49" i="3"/>
  <c r="V33" i="1" s="1"/>
  <c r="G39" i="4" s="1"/>
  <c r="N122" i="3"/>
  <c r="N140" i="3"/>
  <c r="V97" i="1" s="1"/>
  <c r="G140" i="4" s="1"/>
  <c r="N112" i="3"/>
  <c r="V77" i="1" s="1"/>
  <c r="G109" i="4" s="1"/>
  <c r="N85" i="3"/>
  <c r="V57" i="1" s="1"/>
  <c r="G80" i="4" s="1"/>
  <c r="N143" i="3"/>
  <c r="V100" i="1" s="1"/>
  <c r="G144" i="4" s="1"/>
  <c r="N69" i="3"/>
  <c r="V44" i="1" s="1"/>
  <c r="G61" i="4" s="1"/>
  <c r="N127" i="3"/>
  <c r="N59" i="3"/>
  <c r="V41" i="1" s="1"/>
  <c r="G51" i="4" s="1"/>
  <c r="N37" i="3"/>
  <c r="V23" i="1" s="1"/>
  <c r="G27" i="4" s="1"/>
  <c r="N123" i="3"/>
  <c r="V85" i="1" s="1"/>
  <c r="N80" i="3"/>
  <c r="V54" i="1" s="1"/>
  <c r="G75" i="4" s="1"/>
  <c r="N68" i="3"/>
  <c r="N81" i="3"/>
  <c r="V55" i="1" s="1"/>
  <c r="G76" i="4" s="1"/>
  <c r="N17" i="3"/>
  <c r="V6" i="1" s="1"/>
  <c r="G7" i="4" s="1"/>
  <c r="N63" i="3"/>
  <c r="N39" i="3"/>
  <c r="V25" i="1" s="1"/>
  <c r="G29" i="4" s="1"/>
  <c r="N132" i="3"/>
  <c r="V91" i="1" s="1"/>
  <c r="G131" i="4" s="1"/>
  <c r="N136" i="3"/>
  <c r="V95" i="1" s="1"/>
  <c r="G136" i="4" s="1"/>
  <c r="N2" i="3"/>
  <c r="V45" i="1" s="1"/>
  <c r="G62" i="4" s="1"/>
  <c r="N105" i="3"/>
  <c r="N108" i="3"/>
  <c r="V75" i="1" s="1"/>
  <c r="G105" i="4" s="1"/>
  <c r="N78" i="3"/>
  <c r="V52" i="1" s="1"/>
  <c r="G73" i="4" s="1"/>
  <c r="N106" i="3"/>
  <c r="V73" i="1" s="1"/>
  <c r="G103" i="4" s="1"/>
  <c r="N134" i="3"/>
  <c r="V93" i="1" s="1"/>
  <c r="G133" i="4" s="1"/>
  <c r="N89" i="3"/>
  <c r="N10" i="3"/>
  <c r="V60" i="1" s="1"/>
  <c r="G86" i="4" s="1"/>
  <c r="N116" i="3"/>
  <c r="V80" i="1" s="1"/>
  <c r="G113" i="4" s="1"/>
  <c r="N23" i="3"/>
  <c r="N121" i="3"/>
  <c r="V84" i="1" s="1"/>
  <c r="G119" i="4" s="1"/>
  <c r="N84" i="3"/>
  <c r="N118" i="3"/>
  <c r="N27" i="3"/>
  <c r="V13" i="1" s="1"/>
  <c r="G17" i="4" s="1"/>
  <c r="N76" i="3"/>
  <c r="V51" i="1" s="1"/>
  <c r="G71" i="4" s="1"/>
  <c r="N41" i="3"/>
  <c r="N40" i="3"/>
  <c r="N57" i="3"/>
  <c r="V40" i="1" s="1"/>
  <c r="G49" i="4" s="1"/>
  <c r="N102" i="3"/>
  <c r="V70" i="1" s="1"/>
  <c r="G99" i="4" s="1"/>
  <c r="N104" i="3"/>
  <c r="V72" i="1" s="1"/>
  <c r="G101" i="4" s="1"/>
  <c r="N11" i="3"/>
  <c r="V82" i="1" s="1"/>
  <c r="G117" i="4" s="1"/>
  <c r="N24" i="3"/>
  <c r="N110" i="3"/>
  <c r="V76" i="1" s="1"/>
  <c r="G107" i="4" s="1"/>
  <c r="N53" i="3"/>
  <c r="N60" i="3"/>
  <c r="V42" i="1" s="1"/>
  <c r="G52" i="4" s="1"/>
  <c r="N100" i="3"/>
  <c r="V69" i="1" s="1"/>
  <c r="G97" i="4" s="1"/>
  <c r="N141" i="3"/>
  <c r="V98" i="1" s="1"/>
  <c r="G141" i="4" s="1"/>
  <c r="N101" i="3"/>
  <c r="W85" i="1" l="1"/>
  <c r="H122" i="4" s="1"/>
  <c r="G122" i="4"/>
  <c r="W29" i="1"/>
  <c r="H35" i="4" s="1"/>
  <c r="G35" i="4"/>
  <c r="W60" i="1"/>
  <c r="H86" i="4" s="1"/>
  <c r="W34" i="1"/>
  <c r="H40" i="4" s="1"/>
  <c r="W61" i="1"/>
  <c r="H87" i="4" s="1"/>
  <c r="W37" i="1"/>
  <c r="H44" i="4" s="1"/>
  <c r="W65" i="1"/>
  <c r="H93" i="4" s="1"/>
  <c r="W99" i="1"/>
  <c r="H143" i="4" s="1"/>
  <c r="W56" i="1"/>
  <c r="H78" i="4" s="1"/>
  <c r="W31" i="1"/>
  <c r="H37" i="4" s="1"/>
  <c r="W22" i="1"/>
  <c r="H26" i="4" s="1"/>
  <c r="G12" i="4"/>
  <c r="W11" i="1"/>
  <c r="H12" i="4" s="1"/>
  <c r="G22" i="4"/>
  <c r="W18" i="1"/>
  <c r="H22" i="4" s="1"/>
  <c r="G70" i="4"/>
  <c r="W50" i="1"/>
  <c r="H70" i="4" s="1"/>
  <c r="G121" i="4"/>
  <c r="W86" i="1"/>
  <c r="H121" i="4" s="1"/>
  <c r="G58" i="4"/>
  <c r="W43" i="1"/>
  <c r="H58" i="4" s="1"/>
  <c r="G28" i="4"/>
  <c r="W24" i="1"/>
  <c r="H28" i="4" s="1"/>
  <c r="G114" i="4"/>
  <c r="W81" i="1"/>
  <c r="H114" i="4" s="1"/>
  <c r="G123" i="4"/>
  <c r="W87" i="1"/>
  <c r="H123" i="4" s="1"/>
  <c r="G95" i="4"/>
  <c r="W67" i="1"/>
  <c r="H95" i="4" s="1"/>
  <c r="G68" i="4"/>
  <c r="W48" i="1"/>
  <c r="H68" i="4" s="1"/>
  <c r="G118" i="4"/>
  <c r="W83" i="1"/>
  <c r="H118" i="4" s="1"/>
  <c r="W21" i="1"/>
  <c r="H25" i="4" s="1"/>
  <c r="W19" i="1"/>
  <c r="H23" i="4" s="1"/>
  <c r="W79" i="1"/>
  <c r="H112" i="4" s="1"/>
  <c r="W68" i="1"/>
  <c r="H96" i="4" s="1"/>
  <c r="W55" i="1"/>
  <c r="H76" i="4" s="1"/>
  <c r="W49" i="1"/>
  <c r="H69" i="4" s="1"/>
  <c r="W74" i="1"/>
  <c r="H104" i="4" s="1"/>
  <c r="W45" i="1"/>
  <c r="H62" i="4" s="1"/>
  <c r="W78" i="1"/>
  <c r="H110" i="4" s="1"/>
  <c r="W66" i="1"/>
  <c r="H94" i="4" s="1"/>
  <c r="W54" i="1"/>
  <c r="H75" i="4" s="1"/>
  <c r="W72" i="1"/>
  <c r="H101" i="4" s="1"/>
  <c r="W41" i="1"/>
  <c r="H51" i="4" s="1"/>
  <c r="W6" i="1"/>
  <c r="H7" i="4" s="1"/>
  <c r="W97" i="1"/>
  <c r="H140" i="4" s="1"/>
  <c r="W7" i="1"/>
  <c r="H8" i="4" s="1"/>
  <c r="W14" i="1"/>
  <c r="H18" i="4" s="1"/>
  <c r="W23" i="1"/>
  <c r="H27" i="4" s="1"/>
  <c r="W53" i="1"/>
  <c r="H74" i="4" s="1"/>
  <c r="W40" i="1"/>
  <c r="H49" i="4" s="1"/>
  <c r="W90" i="1"/>
  <c r="H130" i="4" s="1"/>
  <c r="W88" i="1"/>
  <c r="H126" i="4" s="1"/>
  <c r="W33" i="1"/>
  <c r="H39" i="4" s="1"/>
  <c r="W44" i="1"/>
  <c r="H61" i="4" s="1"/>
  <c r="W82" i="1"/>
  <c r="H117" i="4" s="1"/>
  <c r="W52" i="1"/>
  <c r="H73" i="4" s="1"/>
  <c r="W63" i="1"/>
  <c r="H90" i="4" s="1"/>
  <c r="W28" i="1"/>
  <c r="H34" i="4" s="1"/>
  <c r="W16" i="1"/>
  <c r="H20" i="4" s="1"/>
  <c r="W5" i="1"/>
  <c r="H6" i="4" s="1"/>
  <c r="W25" i="1"/>
  <c r="H29" i="4" s="1"/>
  <c r="W71" i="1"/>
  <c r="H100" i="4" s="1"/>
  <c r="W10" i="1"/>
  <c r="H11" i="4" s="1"/>
  <c r="W75" i="1"/>
  <c r="H105" i="4" s="1"/>
  <c r="W70" i="1"/>
  <c r="H99" i="4" s="1"/>
  <c r="W51" i="1"/>
  <c r="H71" i="4" s="1"/>
  <c r="W39" i="1"/>
  <c r="H48" i="4" s="1"/>
  <c r="W15" i="1"/>
  <c r="H19" i="4" s="1"/>
  <c r="W93" i="1"/>
  <c r="H133" i="4" s="1"/>
  <c r="W73" i="1"/>
  <c r="H103" i="4" s="1"/>
  <c r="W84" i="1"/>
  <c r="H119" i="4" s="1"/>
  <c r="W9" i="1"/>
  <c r="H10" i="4" s="1"/>
  <c r="W3" i="1"/>
  <c r="H4" i="4" s="1"/>
  <c r="W69" i="1"/>
  <c r="H97" i="4" s="1"/>
  <c r="W38" i="1"/>
  <c r="H46" i="4" s="1"/>
  <c r="W26" i="1"/>
  <c r="H32" i="4" s="1"/>
  <c r="W76" i="1"/>
  <c r="H107" i="4" s="1"/>
  <c r="W12" i="1"/>
  <c r="H16" i="4" s="1"/>
  <c r="W89" i="1"/>
  <c r="H129" i="4" s="1"/>
  <c r="W35" i="1"/>
  <c r="H41" i="4" s="1"/>
  <c r="W62" i="1"/>
  <c r="H89" i="4" s="1"/>
  <c r="W58" i="1"/>
  <c r="H82" i="4" s="1"/>
  <c r="W94" i="1"/>
  <c r="H134" i="4" s="1"/>
  <c r="W47" i="1"/>
  <c r="H67" i="4" s="1"/>
  <c r="W91" i="1"/>
  <c r="H131" i="4" s="1"/>
  <c r="W95" i="1"/>
  <c r="H136" i="4" s="1"/>
  <c r="W96" i="1"/>
  <c r="H137" i="4" s="1"/>
  <c r="W42" i="1"/>
  <c r="H52" i="4" s="1"/>
  <c r="W92" i="1"/>
  <c r="H132" i="4" s="1"/>
  <c r="W100" i="1"/>
  <c r="H144" i="4" s="1"/>
  <c r="W13" i="1"/>
  <c r="H17" i="4" s="1"/>
  <c r="W36" i="1"/>
  <c r="H42" i="4" s="1"/>
  <c r="W77" i="1"/>
  <c r="H109" i="4" s="1"/>
  <c r="W20" i="1"/>
  <c r="H24" i="4" s="1"/>
  <c r="W80" i="1"/>
  <c r="H113" i="4" s="1"/>
  <c r="W46" i="1"/>
  <c r="H66" i="4" s="1"/>
  <c r="W4" i="1"/>
  <c r="H5" i="4" s="1"/>
  <c r="W59" i="1"/>
  <c r="H83" i="4" s="1"/>
  <c r="W57" i="1"/>
  <c r="H80" i="4" s="1"/>
  <c r="W64" i="1"/>
  <c r="H91" i="4" s="1"/>
  <c r="W32" i="1"/>
  <c r="H38" i="4" s="1"/>
  <c r="W98" i="1"/>
  <c r="H141" i="4" s="1"/>
  <c r="W8" i="1"/>
  <c r="H9" i="4" s="1"/>
  <c r="W17" i="1"/>
  <c r="H21" i="4" s="1"/>
  <c r="W27" i="1"/>
  <c r="H33" i="4" s="1"/>
  <c r="I113" i="4" l="1"/>
  <c r="J113" i="4" s="1"/>
  <c r="U105" i="1"/>
  <c r="I33" i="4"/>
  <c r="I26" i="4"/>
  <c r="I131" i="4"/>
  <c r="I130" i="4"/>
  <c r="I97" i="4"/>
  <c r="I136" i="4"/>
  <c r="I46" i="4"/>
  <c r="I105" i="4"/>
  <c r="I126" i="4"/>
  <c r="I101" i="4"/>
  <c r="I23" i="4"/>
  <c r="I28" i="4"/>
  <c r="I44" i="4"/>
  <c r="I21" i="4"/>
  <c r="I86" i="4"/>
  <c r="I87" i="4"/>
  <c r="I135" i="4"/>
  <c r="I102" i="4"/>
  <c r="I128" i="4"/>
  <c r="I127" i="4"/>
  <c r="I72" i="4"/>
  <c r="I35" i="4"/>
  <c r="I13" i="4"/>
  <c r="I116" i="4"/>
  <c r="I115" i="4"/>
  <c r="I122" i="4"/>
  <c r="I60" i="4"/>
  <c r="I65" i="4"/>
  <c r="I92" i="4"/>
  <c r="I14" i="4"/>
  <c r="I111" i="4"/>
  <c r="I138" i="4"/>
  <c r="I53" i="4"/>
  <c r="I64" i="4"/>
  <c r="I81" i="4"/>
  <c r="I79" i="4"/>
  <c r="I88" i="4"/>
  <c r="I106" i="4"/>
  <c r="I120" i="4"/>
  <c r="I30" i="4"/>
  <c r="I63" i="4"/>
  <c r="I108" i="4"/>
  <c r="I57" i="4"/>
  <c r="I56" i="4"/>
  <c r="I55" i="4"/>
  <c r="I4" i="4"/>
  <c r="I54" i="4"/>
  <c r="I98" i="4"/>
  <c r="I85" i="4"/>
  <c r="I45" i="4"/>
  <c r="I43" i="4"/>
  <c r="I3" i="4"/>
  <c r="I77" i="4"/>
  <c r="I31" i="4"/>
  <c r="I50" i="4"/>
  <c r="I125" i="4"/>
  <c r="I15" i="4"/>
  <c r="I59" i="4"/>
  <c r="I124" i="4"/>
  <c r="I142" i="4"/>
  <c r="I139" i="4"/>
  <c r="I84" i="4"/>
  <c r="I47" i="4"/>
  <c r="I100" i="4"/>
  <c r="I49" i="4"/>
  <c r="I75" i="4"/>
  <c r="I118" i="4"/>
  <c r="I58" i="4"/>
  <c r="I24" i="4"/>
  <c r="I29" i="4"/>
  <c r="I74" i="4"/>
  <c r="I78" i="4"/>
  <c r="I141" i="4"/>
  <c r="I143" i="4"/>
  <c r="I134" i="4"/>
  <c r="I119" i="4"/>
  <c r="I6" i="4"/>
  <c r="I27" i="4"/>
  <c r="I94" i="4"/>
  <c r="I68" i="4"/>
  <c r="I121" i="4"/>
  <c r="I11" i="4"/>
  <c r="I109" i="4"/>
  <c r="I103" i="4"/>
  <c r="I20" i="4"/>
  <c r="I18" i="4"/>
  <c r="I110" i="4"/>
  <c r="I10" i="4"/>
  <c r="I91" i="4"/>
  <c r="I42" i="4"/>
  <c r="I89" i="4"/>
  <c r="I133" i="4"/>
  <c r="I34" i="4"/>
  <c r="I8" i="4"/>
  <c r="I62" i="4"/>
  <c r="I95" i="4"/>
  <c r="I70" i="4"/>
  <c r="I25" i="4"/>
  <c r="I38" i="4"/>
  <c r="I17" i="4"/>
  <c r="I41" i="4"/>
  <c r="I19" i="4"/>
  <c r="I90" i="4"/>
  <c r="I37" i="4"/>
  <c r="I104" i="4"/>
  <c r="I67" i="4"/>
  <c r="I80" i="4"/>
  <c r="I83" i="4"/>
  <c r="I129" i="4"/>
  <c r="I40" i="4"/>
  <c r="I73" i="4"/>
  <c r="I140" i="4"/>
  <c r="I69" i="4"/>
  <c r="I123" i="4"/>
  <c r="I22" i="4"/>
  <c r="I9" i="4"/>
  <c r="I82" i="4"/>
  <c r="I144" i="4"/>
  <c r="I93" i="4"/>
  <c r="I132" i="4"/>
  <c r="I16" i="4"/>
  <c r="I48" i="4"/>
  <c r="I117" i="4"/>
  <c r="I7" i="4"/>
  <c r="I76" i="4"/>
  <c r="I107" i="4"/>
  <c r="I61" i="4"/>
  <c r="I96" i="4"/>
  <c r="I12" i="4"/>
  <c r="I5" i="4"/>
  <c r="I52" i="4"/>
  <c r="I71" i="4"/>
  <c r="I51" i="4"/>
  <c r="I114" i="4"/>
  <c r="I66" i="4"/>
  <c r="I137" i="4"/>
  <c r="I32" i="4"/>
  <c r="I99" i="4"/>
  <c r="I39" i="4"/>
  <c r="I36" i="4"/>
  <c r="I112" i="4"/>
  <c r="X99" i="1"/>
  <c r="Y99" i="1" s="1"/>
  <c r="X49" i="1"/>
  <c r="Y49" i="1" s="1"/>
  <c r="X89" i="1"/>
  <c r="Y89" i="1" s="1"/>
  <c r="X46" i="1"/>
  <c r="Y46" i="1" s="1"/>
  <c r="X100" i="1"/>
  <c r="Y100" i="1" s="1"/>
  <c r="X43" i="1"/>
  <c r="Y43" i="1" s="1"/>
  <c r="X97" i="1"/>
  <c r="Y97" i="1" s="1"/>
  <c r="X52" i="1"/>
  <c r="Y52" i="1" s="1"/>
  <c r="X15" i="1"/>
  <c r="Y15" i="1" s="1"/>
  <c r="X3" i="1"/>
  <c r="Y3" i="1" s="1"/>
  <c r="X22" i="1"/>
  <c r="Y22" i="1" s="1"/>
  <c r="X65" i="1"/>
  <c r="Y65" i="1" s="1"/>
  <c r="X13" i="1"/>
  <c r="Y13" i="1" s="1"/>
  <c r="X7" i="1"/>
  <c r="Y7" i="1" s="1"/>
  <c r="X16" i="1"/>
  <c r="Y16" i="1" s="1"/>
  <c r="X91" i="1"/>
  <c r="Y91" i="1" s="1"/>
  <c r="X44" i="1"/>
  <c r="Y44" i="1" s="1"/>
  <c r="X4" i="1"/>
  <c r="Y4" i="1" s="1"/>
  <c r="X35" i="1"/>
  <c r="Y35" i="1" s="1"/>
  <c r="X78" i="1"/>
  <c r="Y78" i="1" s="1"/>
  <c r="X72" i="1"/>
  <c r="Y72" i="1" s="1"/>
  <c r="X66" i="1"/>
  <c r="Y66" i="1" s="1"/>
  <c r="X11" i="1"/>
  <c r="Y11" i="1" s="1"/>
  <c r="X75" i="1"/>
  <c r="Y75" i="1" s="1"/>
  <c r="X45" i="1"/>
  <c r="Y45" i="1" s="1"/>
  <c r="X63" i="1"/>
  <c r="Y63" i="1" s="1"/>
  <c r="X79" i="1"/>
  <c r="Y79" i="1" s="1"/>
  <c r="X21" i="1"/>
  <c r="Y21" i="1" s="1"/>
  <c r="X61" i="1"/>
  <c r="Y61" i="1" s="1"/>
  <c r="X27" i="1"/>
  <c r="Y27" i="1" s="1"/>
  <c r="X86" i="1"/>
  <c r="Y86" i="1" s="1"/>
  <c r="X37" i="1"/>
  <c r="Y37" i="1" s="1"/>
  <c r="X83" i="1"/>
  <c r="Y83" i="1" s="1"/>
  <c r="X34" i="1"/>
  <c r="Y34" i="1" s="1"/>
  <c r="X80" i="1"/>
  <c r="Y80" i="1" s="1"/>
  <c r="X31" i="1"/>
  <c r="Y31" i="1" s="1"/>
  <c r="X77" i="1"/>
  <c r="Y77" i="1" s="1"/>
  <c r="X40" i="1"/>
  <c r="Y40" i="1" s="1"/>
  <c r="X68" i="1"/>
  <c r="Y68" i="1" s="1"/>
  <c r="X28" i="1"/>
  <c r="Y28" i="1" s="1"/>
  <c r="X59" i="1"/>
  <c r="Y59" i="1" s="1"/>
  <c r="X56" i="1"/>
  <c r="Y56" i="1" s="1"/>
  <c r="X53" i="1"/>
  <c r="Y53" i="1" s="1"/>
  <c r="X50" i="1"/>
  <c r="Y50" i="1" s="1"/>
  <c r="X92" i="1"/>
  <c r="Y92" i="1" s="1"/>
  <c r="X93" i="1"/>
  <c r="Y93" i="1" s="1"/>
  <c r="X38" i="1"/>
  <c r="Y38" i="1" s="1"/>
  <c r="X81" i="1"/>
  <c r="Y81" i="1" s="1"/>
  <c r="X29" i="1"/>
  <c r="Y29" i="1" s="1"/>
  <c r="X23" i="1"/>
  <c r="Y23" i="1" s="1"/>
  <c r="X87" i="1"/>
  <c r="Y87" i="1" s="1"/>
  <c r="X57" i="1"/>
  <c r="Y57" i="1" s="1"/>
  <c r="X5" i="1"/>
  <c r="Y5" i="1" s="1"/>
  <c r="X42" i="1"/>
  <c r="Y42" i="1" s="1"/>
  <c r="X36" i="1"/>
  <c r="Y36" i="1" s="1"/>
  <c r="X51" i="1"/>
  <c r="Y51" i="1" s="1"/>
  <c r="X67" i="1"/>
  <c r="Y67" i="1" s="1"/>
  <c r="X58" i="1"/>
  <c r="Y58" i="1" s="1"/>
  <c r="X64" i="1"/>
  <c r="Y64" i="1" s="1"/>
  <c r="X74" i="1"/>
  <c r="Y74" i="1" s="1"/>
  <c r="X25" i="1"/>
  <c r="Y25" i="1" s="1"/>
  <c r="X71" i="1"/>
  <c r="Y71" i="1" s="1"/>
  <c r="X19" i="1"/>
  <c r="Y19" i="1" s="1"/>
  <c r="X47" i="1"/>
  <c r="Y47" i="1" s="1"/>
  <c r="X41" i="1"/>
  <c r="Y41" i="1" s="1"/>
  <c r="X84" i="1"/>
  <c r="Y84" i="1" s="1"/>
  <c r="X32" i="1"/>
  <c r="Y32" i="1" s="1"/>
  <c r="X95" i="1"/>
  <c r="Y95" i="1" s="1"/>
  <c r="X69" i="1"/>
  <c r="Y69" i="1" s="1"/>
  <c r="X17" i="1"/>
  <c r="Y17" i="1" s="1"/>
  <c r="X60" i="1"/>
  <c r="Y60" i="1" s="1"/>
  <c r="X54" i="1"/>
  <c r="Y54" i="1" s="1"/>
  <c r="X96" i="1"/>
  <c r="Y96" i="1" s="1"/>
  <c r="X90" i="1"/>
  <c r="Y90" i="1" s="1"/>
  <c r="X82" i="1"/>
  <c r="Y82" i="1" s="1"/>
  <c r="X88" i="1"/>
  <c r="Y88" i="1" s="1"/>
  <c r="X70" i="1"/>
  <c r="Y70" i="1" s="1"/>
  <c r="X39" i="1"/>
  <c r="Y39" i="1" s="1"/>
  <c r="X6" i="1"/>
  <c r="Y6" i="1" s="1"/>
  <c r="X62" i="1"/>
  <c r="Y62" i="1" s="1"/>
  <c r="X10" i="1"/>
  <c r="Y10" i="1" s="1"/>
  <c r="X26" i="1"/>
  <c r="Y26" i="1" s="1"/>
  <c r="X20" i="1"/>
  <c r="Y20" i="1" s="1"/>
  <c r="X14" i="1"/>
  <c r="Y14" i="1" s="1"/>
  <c r="X8" i="1"/>
  <c r="Y8" i="1" s="1"/>
  <c r="X94" i="1"/>
  <c r="Y94" i="1" s="1"/>
  <c r="X98" i="1"/>
  <c r="Y98" i="1" s="1"/>
  <c r="X85" i="1"/>
  <c r="Y85" i="1" s="1"/>
  <c r="X33" i="1"/>
  <c r="Y33" i="1" s="1"/>
  <c r="X73" i="1"/>
  <c r="Y73" i="1" s="1"/>
  <c r="X18" i="1"/>
  <c r="Y18" i="1" s="1"/>
  <c r="X12" i="1"/>
  <c r="Y12" i="1" s="1"/>
  <c r="X55" i="1"/>
  <c r="Y55" i="1" s="1"/>
  <c r="X48" i="1"/>
  <c r="Y48" i="1" s="1"/>
  <c r="X30" i="1"/>
  <c r="Y30" i="1" s="1"/>
  <c r="X24" i="1"/>
  <c r="Y24" i="1" s="1"/>
  <c r="X76" i="1"/>
  <c r="Y76" i="1" s="1"/>
  <c r="X9" i="1"/>
  <c r="Y9" i="1" s="1"/>
  <c r="A113" i="5" l="1"/>
  <c r="Y101" i="1"/>
  <c r="Z64" i="1" s="1"/>
  <c r="AA64" i="1" s="1"/>
  <c r="J82" i="4"/>
  <c r="A82" i="5"/>
  <c r="J77" i="4"/>
  <c r="A77" i="5"/>
  <c r="J96" i="4"/>
  <c r="A96" i="5"/>
  <c r="J66" i="4"/>
  <c r="A66" i="5"/>
  <c r="J93" i="4"/>
  <c r="A93" i="5"/>
  <c r="J114" i="4"/>
  <c r="A114" i="5"/>
  <c r="J107" i="4"/>
  <c r="A107" i="5"/>
  <c r="J144" i="4"/>
  <c r="A144" i="5"/>
  <c r="J40" i="4"/>
  <c r="A40" i="5"/>
  <c r="J19" i="4"/>
  <c r="A19" i="5"/>
  <c r="J8" i="4"/>
  <c r="A8" i="5"/>
  <c r="J18" i="4"/>
  <c r="A18" i="5"/>
  <c r="J27" i="4"/>
  <c r="A27" i="5"/>
  <c r="J29" i="4"/>
  <c r="A29" i="5"/>
  <c r="J84" i="4"/>
  <c r="A84" i="5"/>
  <c r="J31" i="4"/>
  <c r="A31" i="5"/>
  <c r="J4" i="4"/>
  <c r="A4" i="5"/>
  <c r="J106" i="4"/>
  <c r="A106" i="5"/>
  <c r="J14" i="4"/>
  <c r="A14" i="5"/>
  <c r="J35" i="4"/>
  <c r="A35" i="5"/>
  <c r="J21" i="4"/>
  <c r="A21" i="5"/>
  <c r="J136" i="4"/>
  <c r="A136" i="5"/>
  <c r="J129" i="4"/>
  <c r="A129" i="5"/>
  <c r="J24" i="4"/>
  <c r="A24" i="5"/>
  <c r="J92" i="4"/>
  <c r="A92" i="5"/>
  <c r="J71" i="4"/>
  <c r="A71" i="5"/>
  <c r="J9" i="4"/>
  <c r="A9" i="5"/>
  <c r="J83" i="4"/>
  <c r="A83" i="5"/>
  <c r="J17" i="4"/>
  <c r="A17" i="5"/>
  <c r="J133" i="4"/>
  <c r="A133" i="5"/>
  <c r="J103" i="4"/>
  <c r="A103" i="5"/>
  <c r="J119" i="4"/>
  <c r="A119" i="5"/>
  <c r="J58" i="4"/>
  <c r="A58" i="5"/>
  <c r="J142" i="4"/>
  <c r="A142" i="5"/>
  <c r="J3" i="4"/>
  <c r="A3" i="5"/>
  <c r="J56" i="4"/>
  <c r="A56" i="5"/>
  <c r="J79" i="4"/>
  <c r="A79" i="5"/>
  <c r="J65" i="4"/>
  <c r="A65" i="5"/>
  <c r="J127" i="4"/>
  <c r="A127" i="5"/>
  <c r="J28" i="4"/>
  <c r="A28" i="5"/>
  <c r="J76" i="4"/>
  <c r="A76" i="5"/>
  <c r="J6" i="4"/>
  <c r="A6" i="5"/>
  <c r="J72" i="4"/>
  <c r="A72" i="5"/>
  <c r="J36" i="4"/>
  <c r="A36" i="5"/>
  <c r="J7" i="4"/>
  <c r="A7" i="5"/>
  <c r="J39" i="4"/>
  <c r="A39" i="5"/>
  <c r="J52" i="4"/>
  <c r="A52" i="5"/>
  <c r="J117" i="4"/>
  <c r="A117" i="5"/>
  <c r="J22" i="4"/>
  <c r="A22" i="5"/>
  <c r="J80" i="4"/>
  <c r="A80" i="5"/>
  <c r="J38" i="4"/>
  <c r="A38" i="5"/>
  <c r="J89" i="4"/>
  <c r="A89" i="5"/>
  <c r="J109" i="4"/>
  <c r="A109" i="5"/>
  <c r="J134" i="4"/>
  <c r="A134" i="5"/>
  <c r="J118" i="4"/>
  <c r="A118" i="5"/>
  <c r="J124" i="4"/>
  <c r="A124" i="5"/>
  <c r="J43" i="4"/>
  <c r="A43" i="5"/>
  <c r="J57" i="4"/>
  <c r="A57" i="5"/>
  <c r="J81" i="4"/>
  <c r="A81" i="5"/>
  <c r="J60" i="4"/>
  <c r="A60" i="5"/>
  <c r="J128" i="4"/>
  <c r="A128" i="5"/>
  <c r="J23" i="4"/>
  <c r="A23" i="5"/>
  <c r="J97" i="4"/>
  <c r="A97" i="5"/>
  <c r="J112" i="4"/>
  <c r="A112" i="5"/>
  <c r="J20" i="4"/>
  <c r="A20" i="5"/>
  <c r="J44" i="4"/>
  <c r="A44" i="5"/>
  <c r="J5" i="4"/>
  <c r="A5" i="5"/>
  <c r="J123" i="4"/>
  <c r="A123" i="5"/>
  <c r="J67" i="4"/>
  <c r="A67" i="5"/>
  <c r="J25" i="4"/>
  <c r="A25" i="5"/>
  <c r="J42" i="4"/>
  <c r="A42" i="5"/>
  <c r="J11" i="4"/>
  <c r="A11" i="5"/>
  <c r="J143" i="4"/>
  <c r="A143" i="5"/>
  <c r="J75" i="4"/>
  <c r="A75" i="5"/>
  <c r="J59" i="4"/>
  <c r="A59" i="5"/>
  <c r="J45" i="4"/>
  <c r="A45" i="5"/>
  <c r="J108" i="4"/>
  <c r="A108" i="5"/>
  <c r="J64" i="4"/>
  <c r="A64" i="5"/>
  <c r="J122" i="4"/>
  <c r="A122" i="5"/>
  <c r="J102" i="4"/>
  <c r="A102" i="5"/>
  <c r="J101" i="4"/>
  <c r="A101" i="5"/>
  <c r="J130" i="4"/>
  <c r="A130" i="5"/>
  <c r="J34" i="4"/>
  <c r="A34" i="5"/>
  <c r="J88" i="4"/>
  <c r="A88" i="5"/>
  <c r="J99" i="4"/>
  <c r="A99" i="5"/>
  <c r="J48" i="4"/>
  <c r="A48" i="5"/>
  <c r="J32" i="4"/>
  <c r="A32" i="5"/>
  <c r="J12" i="4"/>
  <c r="A12" i="5"/>
  <c r="J16" i="4"/>
  <c r="A16" i="5"/>
  <c r="J69" i="4"/>
  <c r="A69" i="5"/>
  <c r="J104" i="4"/>
  <c r="A104" i="5"/>
  <c r="J70" i="4"/>
  <c r="A70" i="5"/>
  <c r="J91" i="4"/>
  <c r="A91" i="5"/>
  <c r="J121" i="4"/>
  <c r="A121" i="5"/>
  <c r="J141" i="4"/>
  <c r="A141" i="5"/>
  <c r="J49" i="4"/>
  <c r="A49" i="5"/>
  <c r="J15" i="4"/>
  <c r="A15" i="5"/>
  <c r="J85" i="4"/>
  <c r="A85" i="5"/>
  <c r="J63" i="4"/>
  <c r="A63" i="5"/>
  <c r="J53" i="4"/>
  <c r="A53" i="5"/>
  <c r="J115" i="4"/>
  <c r="A115" i="5"/>
  <c r="J135" i="4"/>
  <c r="A135" i="5"/>
  <c r="J126" i="4"/>
  <c r="A126" i="5"/>
  <c r="J131" i="4"/>
  <c r="A131" i="5"/>
  <c r="J41" i="4"/>
  <c r="A41" i="5"/>
  <c r="J55" i="4"/>
  <c r="A55" i="5"/>
  <c r="J132" i="4"/>
  <c r="A132" i="5"/>
  <c r="J140" i="4"/>
  <c r="A140" i="5"/>
  <c r="J37" i="4"/>
  <c r="A37" i="5"/>
  <c r="J95" i="4"/>
  <c r="A95" i="5"/>
  <c r="J10" i="4"/>
  <c r="A10" i="5"/>
  <c r="J68" i="4"/>
  <c r="A68" i="5"/>
  <c r="J78" i="4"/>
  <c r="A78" i="5"/>
  <c r="J100" i="4"/>
  <c r="A100" i="5"/>
  <c r="J125" i="4"/>
  <c r="A125" i="5"/>
  <c r="J98" i="4"/>
  <c r="A98" i="5"/>
  <c r="J30" i="4"/>
  <c r="A30" i="5"/>
  <c r="J138" i="4"/>
  <c r="A138" i="5"/>
  <c r="J116" i="4"/>
  <c r="A116" i="5"/>
  <c r="J87" i="4"/>
  <c r="A87" i="5"/>
  <c r="J105" i="4"/>
  <c r="A105" i="5"/>
  <c r="J26" i="4"/>
  <c r="A26" i="5"/>
  <c r="J51" i="4"/>
  <c r="A51" i="5"/>
  <c r="J139" i="4"/>
  <c r="A139" i="5"/>
  <c r="J137" i="4"/>
  <c r="A137" i="5"/>
  <c r="J61" i="4"/>
  <c r="A61" i="5"/>
  <c r="J73" i="4"/>
  <c r="A73" i="5"/>
  <c r="J90" i="4"/>
  <c r="A90" i="5"/>
  <c r="J62" i="4"/>
  <c r="A62" i="5"/>
  <c r="J110" i="4"/>
  <c r="A110" i="5"/>
  <c r="J94" i="4"/>
  <c r="A94" i="5"/>
  <c r="J74" i="4"/>
  <c r="A74" i="5"/>
  <c r="J47" i="4"/>
  <c r="A47" i="5"/>
  <c r="J50" i="4"/>
  <c r="A50" i="5"/>
  <c r="J54" i="4"/>
  <c r="A54" i="5"/>
  <c r="J120" i="4"/>
  <c r="A120" i="5"/>
  <c r="J111" i="4"/>
  <c r="A111" i="5"/>
  <c r="J13" i="4"/>
  <c r="A13" i="5"/>
  <c r="J86" i="4"/>
  <c r="A86" i="5"/>
  <c r="J46" i="4"/>
  <c r="A46" i="5"/>
  <c r="J33" i="4"/>
  <c r="A33" i="5"/>
  <c r="Z69" i="1" l="1"/>
  <c r="AA69" i="1" s="1"/>
  <c r="Z65" i="1"/>
  <c r="AA65" i="1" s="1"/>
  <c r="Z16" i="1"/>
  <c r="AA16" i="1" s="1"/>
  <c r="Z50" i="1"/>
  <c r="AA50" i="1" s="1"/>
  <c r="Z79" i="1"/>
  <c r="AA79" i="1" s="1"/>
  <c r="Z10" i="1"/>
  <c r="AA10" i="1" s="1"/>
  <c r="Z24" i="1"/>
  <c r="AA24" i="1" s="1"/>
  <c r="Z31" i="1"/>
  <c r="AA31" i="1" s="1"/>
  <c r="Z58" i="1"/>
  <c r="AA58" i="1" s="1"/>
  <c r="Z22" i="1"/>
  <c r="AA22" i="1" s="1"/>
  <c r="Z30" i="1"/>
  <c r="AA30" i="1" s="1"/>
  <c r="Z60" i="1"/>
  <c r="AA60" i="1" s="1"/>
  <c r="Z5" i="1"/>
  <c r="AA5" i="1" s="1"/>
  <c r="Z4" i="1"/>
  <c r="AA4" i="1" s="1"/>
  <c r="Z76" i="1"/>
  <c r="AA76" i="1" s="1"/>
  <c r="Z85" i="1"/>
  <c r="AA85" i="1" s="1"/>
  <c r="Z27" i="1"/>
  <c r="AA27" i="1" s="1"/>
  <c r="Z61" i="1"/>
  <c r="AA61" i="1" s="1"/>
  <c r="Z84" i="1"/>
  <c r="AA84" i="1" s="1"/>
  <c r="Z73" i="1"/>
  <c r="AA73" i="1" s="1"/>
  <c r="Z63" i="1"/>
  <c r="AA63" i="1" s="1"/>
  <c r="Z23" i="1"/>
  <c r="AA23" i="1" s="1"/>
  <c r="Z71" i="1"/>
  <c r="AA71" i="1" s="1"/>
  <c r="Z36" i="1"/>
  <c r="AA36" i="1" s="1"/>
  <c r="Z75" i="1"/>
  <c r="AA75" i="1" s="1"/>
  <c r="Z32" i="1"/>
  <c r="AA32" i="1" s="1"/>
  <c r="Z3" i="1"/>
  <c r="Z90" i="1"/>
  <c r="AA90" i="1" s="1"/>
  <c r="Z97" i="1"/>
  <c r="AA97" i="1" s="1"/>
  <c r="Z52" i="1"/>
  <c r="AA52" i="1" s="1"/>
  <c r="Z87" i="1"/>
  <c r="AA87" i="1" s="1"/>
  <c r="Z92" i="1"/>
  <c r="AA92" i="1" s="1"/>
  <c r="Z91" i="1"/>
  <c r="AA91" i="1" s="1"/>
  <c r="Z72" i="1"/>
  <c r="AA72" i="1" s="1"/>
  <c r="Z15" i="1"/>
  <c r="AA15" i="1" s="1"/>
  <c r="Z99" i="1"/>
  <c r="AA99" i="1" s="1"/>
  <c r="Z68" i="1"/>
  <c r="AA68" i="1" s="1"/>
  <c r="Z13" i="1"/>
  <c r="AA13" i="1" s="1"/>
  <c r="Z9" i="1"/>
  <c r="AA9" i="1" s="1"/>
  <c r="Z46" i="1"/>
  <c r="AA46" i="1" s="1"/>
  <c r="Z51" i="1"/>
  <c r="AA51" i="1" s="1"/>
  <c r="Z37" i="1"/>
  <c r="AA37" i="1" s="1"/>
  <c r="Z45" i="1"/>
  <c r="AA45" i="1" s="1"/>
  <c r="Z70" i="1"/>
  <c r="AA70" i="1" s="1"/>
  <c r="Z19" i="1"/>
  <c r="AA19" i="1" s="1"/>
  <c r="Z67" i="1"/>
  <c r="AA67" i="1" s="1"/>
  <c r="Z77" i="1"/>
  <c r="AA77" i="1" s="1"/>
  <c r="Z34" i="1"/>
  <c r="AA34" i="1" s="1"/>
  <c r="Z56" i="1"/>
  <c r="AA56" i="1" s="1"/>
  <c r="Z82" i="1"/>
  <c r="AA82" i="1" s="1"/>
  <c r="Z21" i="1"/>
  <c r="AA21" i="1" s="1"/>
  <c r="Z93" i="1"/>
  <c r="AA93" i="1" s="1"/>
  <c r="Z66" i="1"/>
  <c r="AA66" i="1" s="1"/>
  <c r="Z55" i="1"/>
  <c r="AA55" i="1" s="1"/>
  <c r="Z6" i="1"/>
  <c r="AA6" i="1" s="1"/>
  <c r="Z38" i="1"/>
  <c r="AA38" i="1" s="1"/>
  <c r="Z28" i="1"/>
  <c r="AA28" i="1" s="1"/>
  <c r="Z80" i="1"/>
  <c r="AA80" i="1" s="1"/>
  <c r="Z11" i="1"/>
  <c r="AA11" i="1" s="1"/>
  <c r="Z48" i="1"/>
  <c r="AA48" i="1" s="1"/>
  <c r="Z53" i="1"/>
  <c r="AA53" i="1" s="1"/>
  <c r="Z81" i="1"/>
  <c r="AA81" i="1" s="1"/>
  <c r="Z20" i="1"/>
  <c r="AA20" i="1" s="1"/>
  <c r="Z18" i="1"/>
  <c r="AA18" i="1" s="1"/>
  <c r="Z29" i="1"/>
  <c r="AA29" i="1" s="1"/>
  <c r="Z86" i="1"/>
  <c r="AA86" i="1" s="1"/>
  <c r="Z98" i="1"/>
  <c r="AA98" i="1" s="1"/>
  <c r="Z25" i="1"/>
  <c r="AA25" i="1" s="1"/>
  <c r="Z54" i="1"/>
  <c r="AA54" i="1" s="1"/>
  <c r="Z78" i="1"/>
  <c r="AA78" i="1" s="1"/>
  <c r="Z41" i="1"/>
  <c r="AA41" i="1" s="1"/>
  <c r="Z57" i="1"/>
  <c r="AA57" i="1" s="1"/>
  <c r="Z74" i="1"/>
  <c r="AA74" i="1" s="1"/>
  <c r="Z43" i="1"/>
  <c r="AA43" i="1" s="1"/>
  <c r="Z96" i="1"/>
  <c r="AA96" i="1" s="1"/>
  <c r="Z49" i="1"/>
  <c r="AA49" i="1" s="1"/>
  <c r="Z12" i="1"/>
  <c r="AA12" i="1" s="1"/>
  <c r="Z42" i="1"/>
  <c r="AA42" i="1" s="1"/>
  <c r="Z47" i="1"/>
  <c r="AA47" i="1" s="1"/>
  <c r="Z100" i="1"/>
  <c r="AA100" i="1" s="1"/>
  <c r="Z39" i="1"/>
  <c r="AA39" i="1" s="1"/>
  <c r="Z14" i="1"/>
  <c r="AA14" i="1" s="1"/>
  <c r="Z8" i="1"/>
  <c r="AA8" i="1" s="1"/>
  <c r="Z7" i="1"/>
  <c r="AA7" i="1" s="1"/>
  <c r="Z26" i="1"/>
  <c r="AA26" i="1" s="1"/>
  <c r="Z35" i="1"/>
  <c r="AA35" i="1" s="1"/>
  <c r="Z88" i="1"/>
  <c r="AA88" i="1" s="1"/>
  <c r="Z44" i="1"/>
  <c r="AA44" i="1" s="1"/>
  <c r="Z62" i="1"/>
  <c r="AA62" i="1" s="1"/>
  <c r="Z95" i="1"/>
  <c r="AA95" i="1" s="1"/>
  <c r="Z94" i="1"/>
  <c r="AA94" i="1" s="1"/>
  <c r="Z40" i="1"/>
  <c r="AA40" i="1" s="1"/>
  <c r="Z89" i="1"/>
  <c r="AA89" i="1" s="1"/>
  <c r="Z83" i="1"/>
  <c r="AA83" i="1" s="1"/>
  <c r="Z33" i="1"/>
  <c r="AA33" i="1" s="1"/>
  <c r="Z59" i="1"/>
  <c r="AA59" i="1" s="1"/>
  <c r="Z17" i="1"/>
  <c r="AA17" i="1" s="1"/>
  <c r="K80" i="4"/>
  <c r="L80" i="4" s="1"/>
  <c r="K120" i="4"/>
  <c r="L120" i="4" s="1"/>
  <c r="K56" i="4"/>
  <c r="C56" i="5" s="1"/>
  <c r="K119" i="4"/>
  <c r="L119" i="4" s="1"/>
  <c r="K74" i="4"/>
  <c r="L74" i="4" s="1"/>
  <c r="K112" i="4"/>
  <c r="L112" i="4" s="1"/>
  <c r="K42" i="4"/>
  <c r="L42" i="4" s="1"/>
  <c r="K113" i="4"/>
  <c r="L113" i="4" s="1"/>
  <c r="K118" i="4"/>
  <c r="C118" i="5" s="1"/>
  <c r="K135" i="4"/>
  <c r="C135" i="5" s="1"/>
  <c r="K121" i="4"/>
  <c r="L121" i="4" s="1"/>
  <c r="K22" i="4"/>
  <c r="C22" i="5" s="1"/>
  <c r="K21" i="4"/>
  <c r="C21" i="5" s="1"/>
  <c r="B28" i="5"/>
  <c r="K24" i="4"/>
  <c r="L24" i="4" s="1"/>
  <c r="K122" i="4"/>
  <c r="L122" i="4" s="1"/>
  <c r="K144" i="4"/>
  <c r="L144" i="4" s="1"/>
  <c r="K137" i="4"/>
  <c r="C137" i="5" s="1"/>
  <c r="K94" i="4"/>
  <c r="C94" i="5" s="1"/>
  <c r="K60" i="4"/>
  <c r="C60" i="5" s="1"/>
  <c r="K70" i="4"/>
  <c r="L70" i="4" s="1"/>
  <c r="K139" i="4"/>
  <c r="L139" i="4" s="1"/>
  <c r="K35" i="4"/>
  <c r="L35" i="4" s="1"/>
  <c r="K26" i="4"/>
  <c r="C26" i="5" s="1"/>
  <c r="K100" i="4"/>
  <c r="L100" i="4" s="1"/>
  <c r="K85" i="4"/>
  <c r="L85" i="4" s="1"/>
  <c r="K40" i="4"/>
  <c r="L40" i="4" s="1"/>
  <c r="K138" i="4"/>
  <c r="C138" i="5" s="1"/>
  <c r="K31" i="4"/>
  <c r="L31" i="4" s="1"/>
  <c r="K62" i="4"/>
  <c r="L62" i="4" s="1"/>
  <c r="K37" i="4"/>
  <c r="C37" i="5" s="1"/>
  <c r="K99" i="4"/>
  <c r="L99" i="4" s="1"/>
  <c r="K67" i="4"/>
  <c r="L67" i="4" s="1"/>
  <c r="K20" i="4"/>
  <c r="C20" i="5" s="1"/>
  <c r="K84" i="4"/>
  <c r="C84" i="5" s="1"/>
  <c r="K30" i="4"/>
  <c r="K3" i="4"/>
  <c r="L3" i="4" s="1"/>
  <c r="K47" i="4"/>
  <c r="K10" i="4"/>
  <c r="K14" i="4"/>
  <c r="K48" i="4"/>
  <c r="K136" i="4"/>
  <c r="K38" i="4"/>
  <c r="K108" i="4"/>
  <c r="K114" i="4"/>
  <c r="K7" i="4"/>
  <c r="K23" i="4"/>
  <c r="K124" i="4"/>
  <c r="B46" i="5"/>
  <c r="B120" i="5"/>
  <c r="B74" i="5"/>
  <c r="B90" i="5"/>
  <c r="B139" i="5"/>
  <c r="B87" i="5"/>
  <c r="B98" i="5"/>
  <c r="B68" i="5"/>
  <c r="B140" i="5"/>
  <c r="B131" i="5"/>
  <c r="B53" i="5"/>
  <c r="B49" i="5"/>
  <c r="B70" i="5"/>
  <c r="B12" i="5"/>
  <c r="B88" i="5"/>
  <c r="B102" i="5"/>
  <c r="B45" i="5"/>
  <c r="B11" i="5"/>
  <c r="B123" i="5"/>
  <c r="B112" i="5"/>
  <c r="B60" i="5"/>
  <c r="B124" i="5"/>
  <c r="B89" i="5"/>
  <c r="B117" i="5"/>
  <c r="B36" i="5"/>
  <c r="B56" i="5"/>
  <c r="B35" i="5"/>
  <c r="B31" i="5"/>
  <c r="K130" i="4"/>
  <c r="K16" i="4"/>
  <c r="K105" i="4"/>
  <c r="K125" i="4"/>
  <c r="K133" i="4"/>
  <c r="K107" i="4"/>
  <c r="K116" i="4"/>
  <c r="K141" i="4"/>
  <c r="B54" i="5"/>
  <c r="B94" i="5"/>
  <c r="B73" i="5"/>
  <c r="B51" i="5"/>
  <c r="B116" i="5"/>
  <c r="B125" i="5"/>
  <c r="B10" i="5"/>
  <c r="B132" i="5"/>
  <c r="B126" i="5"/>
  <c r="B63" i="5"/>
  <c r="B141" i="5"/>
  <c r="B104" i="5"/>
  <c r="B32" i="5"/>
  <c r="B34" i="5"/>
  <c r="B122" i="5"/>
  <c r="B59" i="5"/>
  <c r="B42" i="5"/>
  <c r="B5" i="5"/>
  <c r="B97" i="5"/>
  <c r="B81" i="5"/>
  <c r="B118" i="5"/>
  <c r="B38" i="5"/>
  <c r="K52" i="4"/>
  <c r="B52" i="5"/>
  <c r="B72" i="5"/>
  <c r="B24" i="5"/>
  <c r="B18" i="5"/>
  <c r="K92" i="4"/>
  <c r="K75" i="4"/>
  <c r="K41" i="4"/>
  <c r="K134" i="4"/>
  <c r="K64" i="4"/>
  <c r="K109" i="4"/>
  <c r="K9" i="4"/>
  <c r="K86" i="4"/>
  <c r="B86" i="5"/>
  <c r="K25" i="4"/>
  <c r="K63" i="4"/>
  <c r="K51" i="4"/>
  <c r="K27" i="4"/>
  <c r="K128" i="4"/>
  <c r="K140" i="4"/>
  <c r="K58" i="4"/>
  <c r="K101" i="4"/>
  <c r="K90" i="4"/>
  <c r="K4" i="4"/>
  <c r="K8" i="4"/>
  <c r="K79" i="4"/>
  <c r="K96" i="4"/>
  <c r="K106" i="4"/>
  <c r="K5" i="4"/>
  <c r="B127" i="5"/>
  <c r="K97" i="4"/>
  <c r="B3" i="5"/>
  <c r="B103" i="5"/>
  <c r="B9" i="5"/>
  <c r="B129" i="5"/>
  <c r="B14" i="5"/>
  <c r="B84" i="5"/>
  <c r="B8" i="5"/>
  <c r="B107" i="5"/>
  <c r="B96" i="5"/>
  <c r="C119" i="5"/>
  <c r="B83" i="5"/>
  <c r="B144" i="5"/>
  <c r="K87" i="4"/>
  <c r="K77" i="4"/>
  <c r="K91" i="4"/>
  <c r="K117" i="4"/>
  <c r="K72" i="4"/>
  <c r="K59" i="4"/>
  <c r="K28" i="4"/>
  <c r="K98" i="4"/>
  <c r="K36" i="4"/>
  <c r="K45" i="4"/>
  <c r="B13" i="5"/>
  <c r="B110" i="5"/>
  <c r="B26" i="5"/>
  <c r="B100" i="5"/>
  <c r="B95" i="5"/>
  <c r="B55" i="5"/>
  <c r="B85" i="5"/>
  <c r="B121" i="5"/>
  <c r="B69" i="5"/>
  <c r="B48" i="5"/>
  <c r="B130" i="5"/>
  <c r="B64" i="5"/>
  <c r="B75" i="5"/>
  <c r="B25" i="5"/>
  <c r="B44" i="5"/>
  <c r="B23" i="5"/>
  <c r="B57" i="5"/>
  <c r="B134" i="5"/>
  <c r="B80" i="5"/>
  <c r="B39" i="5"/>
  <c r="B6" i="5"/>
  <c r="B119" i="5"/>
  <c r="B66" i="5"/>
  <c r="K129" i="4"/>
  <c r="K43" i="4"/>
  <c r="K111" i="4"/>
  <c r="K68" i="4"/>
  <c r="K123" i="4"/>
  <c r="K104" i="4"/>
  <c r="K95" i="4"/>
  <c r="K110" i="4"/>
  <c r="B50" i="5"/>
  <c r="B61" i="5"/>
  <c r="B138" i="5"/>
  <c r="B135" i="5"/>
  <c r="K65" i="4"/>
  <c r="K132" i="4"/>
  <c r="K49" i="4"/>
  <c r="K46" i="4"/>
  <c r="K17" i="4"/>
  <c r="K57" i="4"/>
  <c r="K66" i="4"/>
  <c r="K89" i="4"/>
  <c r="K53" i="4"/>
  <c r="K76" i="4"/>
  <c r="K29" i="4"/>
  <c r="K13" i="4"/>
  <c r="K131" i="4"/>
  <c r="K142" i="4"/>
  <c r="K44" i="4"/>
  <c r="B65" i="5"/>
  <c r="B142" i="5"/>
  <c r="B133" i="5"/>
  <c r="B71" i="5"/>
  <c r="B136" i="5"/>
  <c r="B106" i="5"/>
  <c r="B29" i="5"/>
  <c r="B19" i="5"/>
  <c r="B114" i="5"/>
  <c r="B77" i="5"/>
  <c r="K71" i="4"/>
  <c r="K6" i="4"/>
  <c r="K102" i="4"/>
  <c r="K73" i="4"/>
  <c r="K50" i="4"/>
  <c r="K126" i="4"/>
  <c r="K19" i="4"/>
  <c r="K55" i="4"/>
  <c r="K32" i="4"/>
  <c r="K11" i="4"/>
  <c r="K81" i="4"/>
  <c r="K61" i="4"/>
  <c r="K78" i="4"/>
  <c r="K115" i="4"/>
  <c r="K82" i="4"/>
  <c r="K143" i="4"/>
  <c r="B33" i="5"/>
  <c r="B111" i="5"/>
  <c r="B47" i="5"/>
  <c r="B62" i="5"/>
  <c r="B137" i="5"/>
  <c r="B105" i="5"/>
  <c r="B30" i="5"/>
  <c r="B78" i="5"/>
  <c r="B37" i="5"/>
  <c r="B41" i="5"/>
  <c r="B115" i="5"/>
  <c r="B15" i="5"/>
  <c r="B91" i="5"/>
  <c r="B16" i="5"/>
  <c r="B99" i="5"/>
  <c r="B101" i="5"/>
  <c r="B108" i="5"/>
  <c r="B143" i="5"/>
  <c r="B67" i="5"/>
  <c r="B20" i="5"/>
  <c r="B128" i="5"/>
  <c r="K33" i="4"/>
  <c r="B43" i="5"/>
  <c r="B109" i="5"/>
  <c r="B22" i="5"/>
  <c r="B7" i="5"/>
  <c r="B76" i="5"/>
  <c r="K127" i="4"/>
  <c r="K69" i="4"/>
  <c r="K15" i="4"/>
  <c r="K83" i="4"/>
  <c r="K34" i="4"/>
  <c r="K54" i="4"/>
  <c r="K39" i="4"/>
  <c r="K103" i="4"/>
  <c r="K88" i="4"/>
  <c r="K12" i="4"/>
  <c r="K18" i="4"/>
  <c r="B113" i="5"/>
  <c r="B79" i="5"/>
  <c r="B58" i="5"/>
  <c r="B17" i="5"/>
  <c r="B92" i="5"/>
  <c r="B21" i="5"/>
  <c r="B4" i="5"/>
  <c r="B27" i="5"/>
  <c r="B40" i="5"/>
  <c r="K93" i="4"/>
  <c r="B93" i="5"/>
  <c r="B82" i="5"/>
  <c r="C112" i="5" l="1"/>
  <c r="L137" i="4"/>
  <c r="L56" i="4"/>
  <c r="C120" i="5"/>
  <c r="C80" i="5"/>
  <c r="L94" i="4"/>
  <c r="AA3" i="1"/>
  <c r="Z101" i="1"/>
  <c r="AA101" i="1" s="1"/>
  <c r="L138" i="4"/>
  <c r="L22" i="4"/>
  <c r="L21" i="4"/>
  <c r="C40" i="5"/>
  <c r="C121" i="5"/>
  <c r="C139" i="5"/>
  <c r="L135" i="4"/>
  <c r="L60" i="4"/>
  <c r="C24" i="5"/>
  <c r="C35" i="5"/>
  <c r="C74" i="5"/>
  <c r="C42" i="5"/>
  <c r="L118" i="4"/>
  <c r="C144" i="5"/>
  <c r="C100" i="5"/>
  <c r="C113" i="5"/>
  <c r="L26" i="4"/>
  <c r="C122" i="5"/>
  <c r="L20" i="4"/>
  <c r="C85" i="5"/>
  <c r="C99" i="5"/>
  <c r="C62" i="5"/>
  <c r="L37" i="4"/>
  <c r="L84" i="4"/>
  <c r="C67" i="5"/>
  <c r="K145" i="4"/>
  <c r="C31" i="5"/>
  <c r="C70" i="5"/>
  <c r="L126" i="4"/>
  <c r="C126" i="5"/>
  <c r="L63" i="4"/>
  <c r="C63" i="5"/>
  <c r="C15" i="5"/>
  <c r="L15" i="4"/>
  <c r="L143" i="4"/>
  <c r="C143" i="5"/>
  <c r="C12" i="5"/>
  <c r="L12" i="4"/>
  <c r="L69" i="4"/>
  <c r="C69" i="5"/>
  <c r="L82" i="4"/>
  <c r="C82" i="5"/>
  <c r="L19" i="4"/>
  <c r="C19" i="5"/>
  <c r="L142" i="4"/>
  <c r="C142" i="5"/>
  <c r="L57" i="4"/>
  <c r="C57" i="5"/>
  <c r="L43" i="4"/>
  <c r="C43" i="5"/>
  <c r="L36" i="4"/>
  <c r="C36" i="5"/>
  <c r="L87" i="4"/>
  <c r="C87" i="5"/>
  <c r="L8" i="4"/>
  <c r="C8" i="5"/>
  <c r="L51" i="4"/>
  <c r="C51" i="5"/>
  <c r="L134" i="4"/>
  <c r="C134" i="5"/>
  <c r="L133" i="4"/>
  <c r="C133" i="5"/>
  <c r="C23" i="5"/>
  <c r="L23" i="4"/>
  <c r="L10" i="4"/>
  <c r="C10" i="5"/>
  <c r="L129" i="4"/>
  <c r="C129" i="5"/>
  <c r="L47" i="4"/>
  <c r="C47" i="5"/>
  <c r="L103" i="4"/>
  <c r="C103" i="5"/>
  <c r="L78" i="4"/>
  <c r="C78" i="5"/>
  <c r="L50" i="4"/>
  <c r="C50" i="5"/>
  <c r="C13" i="5"/>
  <c r="L13" i="4"/>
  <c r="L46" i="4"/>
  <c r="C46" i="5"/>
  <c r="L110" i="4"/>
  <c r="C110" i="5"/>
  <c r="C28" i="5"/>
  <c r="L28" i="4"/>
  <c r="L97" i="4"/>
  <c r="C97" i="5"/>
  <c r="L90" i="4"/>
  <c r="C90" i="5"/>
  <c r="L25" i="4"/>
  <c r="C25" i="5"/>
  <c r="L75" i="4"/>
  <c r="C75" i="5"/>
  <c r="L105" i="4"/>
  <c r="C105" i="5"/>
  <c r="L114" i="4"/>
  <c r="C114" i="5"/>
  <c r="C3" i="5"/>
  <c r="B145" i="5"/>
  <c r="L115" i="4"/>
  <c r="C115" i="5"/>
  <c r="L41" i="4"/>
  <c r="C41" i="5"/>
  <c r="C7" i="5"/>
  <c r="L7" i="4"/>
  <c r="L39" i="4"/>
  <c r="C39" i="5"/>
  <c r="L61" i="4"/>
  <c r="C61" i="5"/>
  <c r="L73" i="4"/>
  <c r="C73" i="5"/>
  <c r="C29" i="5"/>
  <c r="L29" i="4"/>
  <c r="L49" i="4"/>
  <c r="C49" i="5"/>
  <c r="L95" i="4"/>
  <c r="C95" i="5"/>
  <c r="L59" i="4"/>
  <c r="C59" i="5"/>
  <c r="L101" i="4"/>
  <c r="C101" i="5"/>
  <c r="L92" i="4"/>
  <c r="C92" i="5"/>
  <c r="L16" i="4"/>
  <c r="C16" i="5"/>
  <c r="L108" i="4"/>
  <c r="C108" i="5"/>
  <c r="L30" i="4"/>
  <c r="C30" i="5"/>
  <c r="L127" i="4"/>
  <c r="C127" i="5"/>
  <c r="L131" i="4"/>
  <c r="C131" i="5"/>
  <c r="L125" i="4"/>
  <c r="C125" i="5"/>
  <c r="L102" i="4"/>
  <c r="C102" i="5"/>
  <c r="L76" i="4"/>
  <c r="C76" i="5"/>
  <c r="L132" i="4"/>
  <c r="C132" i="5"/>
  <c r="L104" i="4"/>
  <c r="C104" i="5"/>
  <c r="L72" i="4"/>
  <c r="C72" i="5"/>
  <c r="C5" i="5"/>
  <c r="L5" i="4"/>
  <c r="L58" i="4"/>
  <c r="C58" i="5"/>
  <c r="L86" i="4"/>
  <c r="C86" i="5"/>
  <c r="L130" i="4"/>
  <c r="C130" i="5"/>
  <c r="L38" i="4"/>
  <c r="C38" i="5"/>
  <c r="L17" i="4"/>
  <c r="C17" i="5"/>
  <c r="C4" i="5"/>
  <c r="L4" i="4"/>
  <c r="L54" i="4"/>
  <c r="C54" i="5"/>
  <c r="L81" i="4"/>
  <c r="C81" i="5"/>
  <c r="L93" i="4"/>
  <c r="C93" i="5"/>
  <c r="L34" i="4"/>
  <c r="C34" i="5"/>
  <c r="L11" i="4"/>
  <c r="C11" i="5"/>
  <c r="C6" i="5"/>
  <c r="L6" i="4"/>
  <c r="L53" i="4"/>
  <c r="C53" i="5"/>
  <c r="L65" i="4"/>
  <c r="C65" i="5"/>
  <c r="L123" i="4"/>
  <c r="C123" i="5"/>
  <c r="L117" i="4"/>
  <c r="C117" i="5"/>
  <c r="L106" i="4"/>
  <c r="C106" i="5"/>
  <c r="L140" i="4"/>
  <c r="C140" i="5"/>
  <c r="L9" i="4"/>
  <c r="C9" i="5"/>
  <c r="L141" i="4"/>
  <c r="C141" i="5"/>
  <c r="L136" i="4"/>
  <c r="C136" i="5"/>
  <c r="L33" i="4"/>
  <c r="C33" i="5"/>
  <c r="L83" i="4"/>
  <c r="C83" i="5"/>
  <c r="L32" i="4"/>
  <c r="C32" i="5"/>
  <c r="L71" i="4"/>
  <c r="C71" i="5"/>
  <c r="L89" i="4"/>
  <c r="C89" i="5"/>
  <c r="L68" i="4"/>
  <c r="C68" i="5"/>
  <c r="L91" i="4"/>
  <c r="C91" i="5"/>
  <c r="L96" i="4"/>
  <c r="C96" i="5"/>
  <c r="L128" i="4"/>
  <c r="C128" i="5"/>
  <c r="L109" i="4"/>
  <c r="C109" i="5"/>
  <c r="L52" i="4"/>
  <c r="C52" i="5"/>
  <c r="L116" i="4"/>
  <c r="C116" i="5"/>
  <c r="L48" i="4"/>
  <c r="C48" i="5"/>
  <c r="L88" i="4"/>
  <c r="C88" i="5"/>
  <c r="L98" i="4"/>
  <c r="C98" i="5"/>
  <c r="C18" i="5"/>
  <c r="L18" i="4"/>
  <c r="L55" i="4"/>
  <c r="C55" i="5"/>
  <c r="L44" i="4"/>
  <c r="C44" i="5"/>
  <c r="L66" i="4"/>
  <c r="C66" i="5"/>
  <c r="L111" i="4"/>
  <c r="C111" i="5"/>
  <c r="L45" i="4"/>
  <c r="C45" i="5"/>
  <c r="L77" i="4"/>
  <c r="C77" i="5"/>
  <c r="L79" i="4"/>
  <c r="C79" i="5"/>
  <c r="L27" i="4"/>
  <c r="C27" i="5"/>
  <c r="L64" i="4"/>
  <c r="C64" i="5"/>
  <c r="L107" i="4"/>
  <c r="C107" i="5"/>
  <c r="L124" i="4"/>
  <c r="C124" i="5"/>
  <c r="L14" i="4"/>
  <c r="C14" i="5"/>
  <c r="L145" i="4" l="1"/>
  <c r="C145" i="5"/>
</calcChain>
</file>

<file path=xl/connections.xml><?xml version="1.0" encoding="utf-8"?>
<connections xmlns="http://schemas.openxmlformats.org/spreadsheetml/2006/main">
  <connection id="1" keepAlive="1" name="ThisWorkbookDataModel" description="Modelo de Dados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Planilha2!$K$1:$BE$249" type="102" refreshedVersion="6" minRefreshableVersion="5">
    <extLst>
      <ext xmlns:x15="http://schemas.microsoft.com/office/spreadsheetml/2010/11/main" uri="{DE250136-89BD-433C-8126-D09CA5730AF9}">
        <x15:connection id="Intervalo" autoDelete="1">
          <x15:rangePr sourceName="_xlcn.WorksheetConnection_Planilha2K1BE249"/>
        </x15:connection>
      </ext>
    </extLst>
  </connection>
</connections>
</file>

<file path=xl/sharedStrings.xml><?xml version="1.0" encoding="utf-8"?>
<sst xmlns="http://schemas.openxmlformats.org/spreadsheetml/2006/main" count="8953" uniqueCount="1233">
  <si>
    <t>Shape *</t>
  </si>
  <si>
    <t>NOME</t>
  </si>
  <si>
    <t>Classe</t>
  </si>
  <si>
    <t>SITJURIDIC</t>
  </si>
  <si>
    <t>FC</t>
  </si>
  <si>
    <t>MUNICIPIO</t>
  </si>
  <si>
    <t>COD_IBGE</t>
  </si>
  <si>
    <t>AREA_HA</t>
  </si>
  <si>
    <t>Polygon</t>
  </si>
  <si>
    <t>APIAKÁ-KAYABI</t>
  </si>
  <si>
    <t>TI</t>
  </si>
  <si>
    <t>REGULARIZADA</t>
  </si>
  <si>
    <t>JUARA</t>
  </si>
  <si>
    <t>APIAKÁ DO PONTAL E ISOLADOS</t>
  </si>
  <si>
    <t>DELIMITADA</t>
  </si>
  <si>
    <t>APIACÁS</t>
  </si>
  <si>
    <t>Lei Est. n° 5915</t>
  </si>
  <si>
    <t>ARARA DO RIO BRANCO</t>
  </si>
  <si>
    <t>ARIPUANÃ</t>
  </si>
  <si>
    <t>Lei Est. n° 7064</t>
  </si>
  <si>
    <t>COLNIZA</t>
  </si>
  <si>
    <t>AREÕES</t>
  </si>
  <si>
    <t>NOVA NAZARÉ</t>
  </si>
  <si>
    <t>Lei Est. n° 7235</t>
  </si>
  <si>
    <t>RONDOLÂNDIA</t>
  </si>
  <si>
    <t>Lei Est. n° 6984</t>
  </si>
  <si>
    <t>JUÍNA</t>
  </si>
  <si>
    <t>Lei Est. n° 4975</t>
  </si>
  <si>
    <t>BAÍA DOS GUATÓS</t>
  </si>
  <si>
    <t>HOMOLOGADA</t>
  </si>
  <si>
    <t>BARÃO DE MELGAÇO</t>
  </si>
  <si>
    <t>Lei Est. n°  1952</t>
  </si>
  <si>
    <t>BAKAIRI</t>
  </si>
  <si>
    <t>PARANATINGA</t>
  </si>
  <si>
    <t>Lei Est. n° 6686</t>
  </si>
  <si>
    <t>PLANALTO DA SERRA</t>
  </si>
  <si>
    <t>Lei Est. n° 5905</t>
  </si>
  <si>
    <t>BATELÃO</t>
  </si>
  <si>
    <t>TABAPORÃ</t>
  </si>
  <si>
    <t>NOVA CANAÃ DO NORTE</t>
  </si>
  <si>
    <t>Lei Est. n° 6386</t>
  </si>
  <si>
    <t>BATOVI</t>
  </si>
  <si>
    <t>GAÚCHA DO NORTE</t>
  </si>
  <si>
    <t>DECLARADA</t>
  </si>
  <si>
    <t>LUCIARA</t>
  </si>
  <si>
    <t>Lei Est. n° 5908</t>
  </si>
  <si>
    <t>SÃO FÉLIX DO ARAGUAIA</t>
  </si>
  <si>
    <t>Lei Est. n° 7173</t>
  </si>
  <si>
    <t>CAPOTO / JARINA</t>
  </si>
  <si>
    <t>PEIXOTO DE AZEVEDO</t>
  </si>
  <si>
    <t>SÃO JOSÉ DO XINGU</t>
  </si>
  <si>
    <t>Lei Est. n° 7232</t>
  </si>
  <si>
    <t>SANTA CRUZ DO XINGU</t>
  </si>
  <si>
    <t>CHÃO PRETO</t>
  </si>
  <si>
    <t>CAMPINÁPOLIS</t>
  </si>
  <si>
    <t>ENAWENÊ-NAWÊ</t>
  </si>
  <si>
    <t>COMODORO</t>
  </si>
  <si>
    <t>Lei Est. n° 6722</t>
  </si>
  <si>
    <t>SAPEZAL</t>
  </si>
  <si>
    <t>BRASNORTE</t>
  </si>
  <si>
    <t>ESCONDIDO</t>
  </si>
  <si>
    <t>COTRIGUAÇU</t>
  </si>
  <si>
    <t>Lei Est. n° 8111</t>
  </si>
  <si>
    <t>ESTAÇÃO PARECIS</t>
  </si>
  <si>
    <t>DIAMANTINO</t>
  </si>
  <si>
    <t>Lei Est. n° 5900</t>
  </si>
  <si>
    <t>ESTIVADINHO</t>
  </si>
  <si>
    <t>TANGARÁ DA SERRA</t>
  </si>
  <si>
    <t>Lei Est. n° 3687</t>
  </si>
  <si>
    <t>FIGUEIRAS</t>
  </si>
  <si>
    <t xml:space="preserve"> </t>
  </si>
  <si>
    <t>&lt;Null&gt;</t>
  </si>
  <si>
    <t>JAPUÍRA</t>
  </si>
  <si>
    <t>JARUDORE</t>
  </si>
  <si>
    <t>POXORÉU</t>
  </si>
  <si>
    <t>Lei Est. n° 5014</t>
  </si>
  <si>
    <t>JUININHA</t>
  </si>
  <si>
    <t>CONQUISTA D'OESTE</t>
  </si>
  <si>
    <t>Lei Est. n° 7233</t>
  </si>
  <si>
    <t>CAMPOS DE JÚLIO</t>
  </si>
  <si>
    <t>KAPÔT NHINORE</t>
  </si>
  <si>
    <t>VILA RICA</t>
  </si>
  <si>
    <t>KARAJÁ DE ARUANÃ II</t>
  </si>
  <si>
    <t>COCALINHO</t>
  </si>
  <si>
    <t>Lei Est. n°7173</t>
  </si>
  <si>
    <t>KAWAHIVA DO RIO PARDO</t>
  </si>
  <si>
    <t>KAYABI</t>
  </si>
  <si>
    <t>KRENREHÉ</t>
  </si>
  <si>
    <t>CANABRAVA DO NORTE</t>
  </si>
  <si>
    <t>LAGOA DOS BRINCOS</t>
  </si>
  <si>
    <t>MANOKI</t>
  </si>
  <si>
    <t>MARÃIWATSEDE</t>
  </si>
  <si>
    <t>BOM JESUS DO ARAGUAIA</t>
  </si>
  <si>
    <t>Lei Est. n° 7174</t>
  </si>
  <si>
    <t>ALTO BOA VISTA</t>
  </si>
  <si>
    <t>SERRA NOVA DOURADA</t>
  </si>
  <si>
    <t>MARECHAL RONDON</t>
  </si>
  <si>
    <t>MENKRAGNOTI</t>
  </si>
  <si>
    <t>MATUPÁ</t>
  </si>
  <si>
    <t>MENKU (I)</t>
  </si>
  <si>
    <t>MERURE</t>
  </si>
  <si>
    <t>BARRA DO GARÇAS</t>
  </si>
  <si>
    <t>Lei Est. n° 6629</t>
  </si>
  <si>
    <t>GENERAL CARNEIRO</t>
  </si>
  <si>
    <t>Lei Est. n° 2051</t>
  </si>
  <si>
    <t>NAMBIKWARA</t>
  </si>
  <si>
    <t>PANARÁ</t>
  </si>
  <si>
    <t>GUARANTÃ DO NORTE</t>
  </si>
  <si>
    <t>PARABUBURE</t>
  </si>
  <si>
    <t>ÁGUA BOA</t>
  </si>
  <si>
    <t>NOVA XAVANTINA</t>
  </si>
  <si>
    <t>Lei Est. n° 5007</t>
  </si>
  <si>
    <t>PARESI</t>
  </si>
  <si>
    <t>PONTES E LACERDA</t>
  </si>
  <si>
    <t>VALE DE SÃO DOMINGOS</t>
  </si>
  <si>
    <t>PARQUE INDÍGENA ARIPUANÃ</t>
  </si>
  <si>
    <t>PARQUE INDÍGENA XINGU</t>
  </si>
  <si>
    <t>MARCELÂNDIA</t>
  </si>
  <si>
    <t>Lei Est. n° 6701</t>
  </si>
  <si>
    <t>CANARANA</t>
  </si>
  <si>
    <t>FELIZ NATAL</t>
  </si>
  <si>
    <t>NOVA UBIRATÃ</t>
  </si>
  <si>
    <t>Lei Est. n° 6691</t>
  </si>
  <si>
    <t>QUERÊNCIA</t>
  </si>
  <si>
    <t>PAUKALIRAJAUSU-SARARÉ</t>
  </si>
  <si>
    <t>VILA BELA DA SANTÍSSIMA TRINDADE</t>
  </si>
  <si>
    <t>NOVA LACERDA</t>
  </si>
  <si>
    <t>PEQUIZAL</t>
  </si>
  <si>
    <t>PEQUIZAL DO NARUV'TU</t>
  </si>
  <si>
    <t>PERIGARA</t>
  </si>
  <si>
    <t>PIMENTEL BARBOSA</t>
  </si>
  <si>
    <t>RIBEIRÃO CASCALHEIRA</t>
  </si>
  <si>
    <t>PIRINEUS DE SOUZA</t>
  </si>
  <si>
    <t>PIRIPKURA</t>
  </si>
  <si>
    <t>EM ESTUDO</t>
  </si>
  <si>
    <t>PONTE DE PEDRA</t>
  </si>
  <si>
    <t>CAMPO NOVO DO PARECIS</t>
  </si>
  <si>
    <t>NOVA MARINGÁ</t>
  </si>
  <si>
    <t>Lei Est. n° 5898</t>
  </si>
  <si>
    <t>PORTAL DO ENCANTADO</t>
  </si>
  <si>
    <t>PORTO ESPERIDIÃO</t>
  </si>
  <si>
    <t>Lei Est. n° 5012</t>
  </si>
  <si>
    <t>RIO FORMOSO</t>
  </si>
  <si>
    <t>ROOSEVELT</t>
  </si>
  <si>
    <t>SANGRADOURO / VOLTA GRANDE</t>
  </si>
  <si>
    <t>NOVO SÃO JOAQUIM</t>
  </si>
  <si>
    <t>SANTANA</t>
  </si>
  <si>
    <t>SANTA RITA DO TRIVELATO</t>
  </si>
  <si>
    <t>Lei Est. n° 7805</t>
  </si>
  <si>
    <t>NOVA MUTUM</t>
  </si>
  <si>
    <t>NOBRES</t>
  </si>
  <si>
    <t>Lei Est. n° 5916</t>
  </si>
  <si>
    <t>SÃO DOMINGOS</t>
  </si>
  <si>
    <t>SÃO MARCOS</t>
  </si>
  <si>
    <t>SARARÉ</t>
  </si>
  <si>
    <t>SERRA MORENA</t>
  </si>
  <si>
    <t>SETE DE SETEMBRO</t>
  </si>
  <si>
    <t>TADARIMANA</t>
  </si>
  <si>
    <t>PEDRA PRETA</t>
  </si>
  <si>
    <t>RONDONÓPOLIS</t>
  </si>
  <si>
    <t>Lei Est. n° 5486</t>
  </si>
  <si>
    <t>TAIHÃNTESU</t>
  </si>
  <si>
    <t>TAPIRAPÉ/KARAJÁ</t>
  </si>
  <si>
    <t>SANTA TEREZINHA</t>
  </si>
  <si>
    <t>TERENA GLEBA IRIRI</t>
  </si>
  <si>
    <t>TEREZA CRISTINA</t>
  </si>
  <si>
    <t>SANTO ANTÔNIO DE LEVERGER</t>
  </si>
  <si>
    <t>TIRECATINGA</t>
  </si>
  <si>
    <t>UBAWAWÊ</t>
  </si>
  <si>
    <t>SANTO ANTÔNIO DO LESTE</t>
  </si>
  <si>
    <t>UIRAPURU (CAPITÃO MARCOS)</t>
  </si>
  <si>
    <t>UMUTINA</t>
  </si>
  <si>
    <t>BARRA DO BUGRES</t>
  </si>
  <si>
    <t>Lei Est. n° 7223</t>
  </si>
  <si>
    <t>URUBU BRANCO</t>
  </si>
  <si>
    <t>PORTO ALEGRE DO NORTE</t>
  </si>
  <si>
    <t>CONFRESA</t>
  </si>
  <si>
    <t>UTIARITI</t>
  </si>
  <si>
    <t>VALE DO GUAPORÉ</t>
  </si>
  <si>
    <t>WAWI</t>
  </si>
  <si>
    <t>WEDEZÉ</t>
  </si>
  <si>
    <t>ZORÓ</t>
  </si>
  <si>
    <t>Área de Preservação Ambiental Santa Rosa</t>
  </si>
  <si>
    <t>Estadual</t>
  </si>
  <si>
    <t>APA</t>
  </si>
  <si>
    <t>Área de Proteção Ambiental Cachoeira da Fumaça</t>
  </si>
  <si>
    <t>Municipal</t>
  </si>
  <si>
    <t>TESOURO</t>
  </si>
  <si>
    <t>Área de Proteção Ambiental Cachoeira do Ribeirão da Laje do Rio Taquari e Ribeirão das Furnas</t>
  </si>
  <si>
    <t>ALTO TAQUARI</t>
  </si>
  <si>
    <t>Lei n° 12.384</t>
  </si>
  <si>
    <t>Área de Proteção Ambiental Chapada dos Guimarães</t>
  </si>
  <si>
    <t>CAMPO VERDE</t>
  </si>
  <si>
    <t>Lei Est. n° 5574</t>
  </si>
  <si>
    <t>CUIABÁ</t>
  </si>
  <si>
    <t>ÁREA ISOLADA DE CUIABÁ</t>
  </si>
  <si>
    <t>CHAPADA DOS GUIMARÃES</t>
  </si>
  <si>
    <t>Área de Proteção Ambiental Córrego Boiadeiro e Gordura</t>
  </si>
  <si>
    <t>ALTO ARAGUAIA</t>
  </si>
  <si>
    <t>Área de Proteção Ambiental da Serra das Araras</t>
  </si>
  <si>
    <t>NOSSA SENHORA DO LIVRAMENTO</t>
  </si>
  <si>
    <t>PORTO ESTRELA</t>
  </si>
  <si>
    <t>Lei Est. n° 5901</t>
  </si>
  <si>
    <t>Área de Proteção Ambiental das Cabeceiras do Rio Cuiabá</t>
  </si>
  <si>
    <t>ÁREA ISOLADA DE ROSÁRIO OESTE 2 / SOBREPOSIÇÃO</t>
  </si>
  <si>
    <t>ROSÁRIO OESTE</t>
  </si>
  <si>
    <t>Lei Est. n° 8451</t>
  </si>
  <si>
    <t>NOVA BRASILÂNDIA</t>
  </si>
  <si>
    <t>Área de Proteção Ambiental do Córrego do Mato e Rio Araguaia</t>
  </si>
  <si>
    <t>PONTE BRANCA</t>
  </si>
  <si>
    <t>Lei Est. n° 5910</t>
  </si>
  <si>
    <t>Área de Proteção Ambiental do Ribeirão do Sapo</t>
  </si>
  <si>
    <t>Área de Proteção Ambiental do Ribeirão do Sapo (margem direita)</t>
  </si>
  <si>
    <t>Área de Proteção Ambiental do Ribeirãozinho e Alcantilados do Rio Araguaia</t>
  </si>
  <si>
    <t>RIBEIRÃOZINHO</t>
  </si>
  <si>
    <t>Área de Proteção Ambiental do Rio da Casca</t>
  </si>
  <si>
    <t>Área de Proteção Ambiental do Salto Magessi</t>
  </si>
  <si>
    <t>BOA ESPERANÇA DO NORTE</t>
  </si>
  <si>
    <t>Lei Est. n° 7264</t>
  </si>
  <si>
    <t>Área de Proteção Ambiental dos Meandros do Rio Araguaia</t>
  </si>
  <si>
    <t>Federal</t>
  </si>
  <si>
    <t>NOVO SANTO ANTÔNIO</t>
  </si>
  <si>
    <t>Área de Proteção Ambiental Municipal do Aricá-Açu</t>
  </si>
  <si>
    <t>Área de Proteção Ambiental Nascente do Rio Araguaia</t>
  </si>
  <si>
    <t>Área de Proteção Ambiental Nascentes do Rio Paraguai</t>
  </si>
  <si>
    <t>ALTO PARAGUAI</t>
  </si>
  <si>
    <t>Área de Proteção Ambiental Pé da Serra Azul</t>
  </si>
  <si>
    <t>ARAGUAIANA</t>
  </si>
  <si>
    <t>Lei Est. n° 5006</t>
  </si>
  <si>
    <t>Área de Proteção Ambiental Ribeirão da Aldeia e Rio das Garças</t>
  </si>
  <si>
    <t>GUIRATINGA</t>
  </si>
  <si>
    <t>Lei Est. n°5907</t>
  </si>
  <si>
    <t>Área de Proteção Ambiental Rio Araguaia-Córrego Rico-Couto Magalhães e Araguainha</t>
  </si>
  <si>
    <t>Área de Proteção Ambiental Rio Bandeira-Rio das Garças e Taboca</t>
  </si>
  <si>
    <t>Área de Proteção Ambiental Tadarimana</t>
  </si>
  <si>
    <t>VÁRZEA GRANDE</t>
  </si>
  <si>
    <t>Lei Est. n° 670</t>
  </si>
  <si>
    <t>Estação Ecológica da Serra das Araras</t>
  </si>
  <si>
    <t>ESEC</t>
  </si>
  <si>
    <t>CÁCERES</t>
  </si>
  <si>
    <t>Lei Est. n° 6981</t>
  </si>
  <si>
    <t>Estação Ecológica de Taiamã</t>
  </si>
  <si>
    <t>Estação Ecológica do Rio da Casca</t>
  </si>
  <si>
    <t>Estação Ecológica do Rio Flor do Prado</t>
  </si>
  <si>
    <t>Estação Ecológica do Rio Madeirinha</t>
  </si>
  <si>
    <t>Estação Ecológica do Rio Roosevelt</t>
  </si>
  <si>
    <t>Estrada Parque Cuiabá-Chapada dos Guimarães-Mirante</t>
  </si>
  <si>
    <t>EP</t>
  </si>
  <si>
    <t>Estrada Parque Poconé-Porto Cercado</t>
  </si>
  <si>
    <t>POCONÉ</t>
  </si>
  <si>
    <t>Lei Est. n° 545</t>
  </si>
  <si>
    <t>Estrada Parque Santo Antônio-Porto de Fora-Barão de Melgaço</t>
  </si>
  <si>
    <t>Estrada Parque Transpantaneira</t>
  </si>
  <si>
    <t>Estrada Parque Vereador José Caiçara</t>
  </si>
  <si>
    <t>JACIARA</t>
  </si>
  <si>
    <t>Monumento Natural Centro Geodésico da América Latina</t>
  </si>
  <si>
    <t>Monumento Natural Confusão</t>
  </si>
  <si>
    <t>Monumento Natural da Caverna do Jabuti</t>
  </si>
  <si>
    <t>CURVELÂNDIA</t>
  </si>
  <si>
    <t>MIRASSOL D'OESTE</t>
  </si>
  <si>
    <t>Monumento Natural Estadual Morro de Santo Antônio</t>
  </si>
  <si>
    <t>Parque Estadual Águas do Cuiabá</t>
  </si>
  <si>
    <t>PE</t>
  </si>
  <si>
    <t>Parque Estadual Cristalino</t>
  </si>
  <si>
    <t>NOVO MUNDO</t>
  </si>
  <si>
    <t>Lei Est. n° 6685</t>
  </si>
  <si>
    <t>ALTA FLORESTA</t>
  </si>
  <si>
    <t>Lei Est. n° 6594</t>
  </si>
  <si>
    <t>Parque Estadual Cristalino II</t>
  </si>
  <si>
    <t>Parque Estadual da Quineira</t>
  </si>
  <si>
    <t>Parque Estadual da Serra Azul</t>
  </si>
  <si>
    <t>Parque Estadual de Águas Quentes</t>
  </si>
  <si>
    <t>Parque Estadual do Araguaia</t>
  </si>
  <si>
    <t>Parque Estadual Dom Osório Stoffel</t>
  </si>
  <si>
    <t>Parque Estadual Encontro das Águas</t>
  </si>
  <si>
    <t>Parque Estadual Gruta da Lagoa Azul</t>
  </si>
  <si>
    <t>Parque Estadual Guirá</t>
  </si>
  <si>
    <t>Parque Estadual Igarapés do Juruena</t>
  </si>
  <si>
    <t>Parque Estadual Mãe Bonifácia</t>
  </si>
  <si>
    <t>Parque Estadual Massairo Okamura</t>
  </si>
  <si>
    <t>Parque Estadual Serra de Santa Bárbara</t>
  </si>
  <si>
    <t>Parque Estadual Serra Ricardo Franco</t>
  </si>
  <si>
    <t>Parque Estadual Tucumã</t>
  </si>
  <si>
    <t>Parque Estadual Zé Bolo Flô</t>
  </si>
  <si>
    <t>Parque Florestal Paulo Viriato Corrêa da Costa</t>
  </si>
  <si>
    <t>CLÁUDIA</t>
  </si>
  <si>
    <t>Lei Est. n°6982</t>
  </si>
  <si>
    <t>Parque Municipal Berneck</t>
  </si>
  <si>
    <t>Parque Municipal da Cabeceira do Coxipozinho</t>
  </si>
  <si>
    <t>Parque Municipal do Córrego Boiadeiro</t>
  </si>
  <si>
    <t>LUCAS DO RIO VERDE</t>
  </si>
  <si>
    <t>Lei Est. n° 5318</t>
  </si>
  <si>
    <t>Parque Nacional da Chapada dos Guimarães</t>
  </si>
  <si>
    <t>Parque Nacional do Juruena</t>
  </si>
  <si>
    <t>NOVA BANDEIRANTES</t>
  </si>
  <si>
    <t>Lei Est. n° 5903</t>
  </si>
  <si>
    <t>Parque Nacional do Pantanal Mato-grossense</t>
  </si>
  <si>
    <t>Parque Nacional dos Campos Amazônicos</t>
  </si>
  <si>
    <t>Parque Natural Municipal Antônio Luiz Pereira Filho</t>
  </si>
  <si>
    <t>Parque Natural Municipal Celebra</t>
  </si>
  <si>
    <t>Parque Natural Municipal do Distrito de Progresso</t>
  </si>
  <si>
    <t>Parque Natural Municipal Flor do Ipê</t>
  </si>
  <si>
    <t>Parque Natural Municipal Ilto Ferreira Coutinho</t>
  </si>
  <si>
    <t>Parque Natural Municipal Macaco-Aranha-de-Testa-Branca</t>
  </si>
  <si>
    <t>COLIDER</t>
  </si>
  <si>
    <t>Lei Est. n°6386</t>
  </si>
  <si>
    <t>Parque Natural Municipal Residencial do Alto da Boa Vista</t>
  </si>
  <si>
    <t>Parque Natural Municipal Uirapuru</t>
  </si>
  <si>
    <t>Parque Zoológico Municipal da Lagoa dos Veados</t>
  </si>
  <si>
    <t>Refúgio da Vida Silvestre Corixão da Mata Azul</t>
  </si>
  <si>
    <t>REVIS</t>
  </si>
  <si>
    <t>Refúgio da Vida Silvestre Quelônios do Araguaia</t>
  </si>
  <si>
    <t>Reserva Biológica do Culuene</t>
  </si>
  <si>
    <t>REBIO</t>
  </si>
  <si>
    <t>Reserva Extrativista Guariba Roosevelt</t>
  </si>
  <si>
    <t>RESEX</t>
  </si>
  <si>
    <t>Reserva Particular do Patrimônio Natural Cachoeira do Tombador</t>
  </si>
  <si>
    <t>RPPN</t>
  </si>
  <si>
    <t>Reserva Particular do Patrimônio Natural Cristalino I</t>
  </si>
  <si>
    <t>Reserva Particular do Patrimônio Natural Cristalino III</t>
  </si>
  <si>
    <t>Reserva Particular do Patrimônio Natural Estância Ecológica SESC-Pantanal</t>
  </si>
  <si>
    <t>Reserva Particular do Patrimônio Natural Fazenda Estância Dorochê</t>
  </si>
  <si>
    <t>Reserva Particular do Patrimônio Natural Fazenda Loanda</t>
  </si>
  <si>
    <t>Reserva Particular do Patrimônio Natural Fazenda São Luiz</t>
  </si>
  <si>
    <t>Reserva Particular do Patrimônio Natural Fazenda Terra Nova</t>
  </si>
  <si>
    <t>Reserva Particular do Patrimônio Natural Fazenda Vale do Sepotuba</t>
  </si>
  <si>
    <t>Reserva Particular do Patrimônio Natural Hotel Mirante</t>
  </si>
  <si>
    <t>Reserva Particular do Patrimônio Natural Lote Cristalino</t>
  </si>
  <si>
    <t>Reserva Particular do Patrimônio Natural Parque Ecológico João Basso</t>
  </si>
  <si>
    <t>Reserva Particular do Patrimônio Natural Peugeot –ONF–Brasil</t>
  </si>
  <si>
    <t>Reserva Particular do Patrimônio Natural Reserva Ecológica José Gimenez Soares</t>
  </si>
  <si>
    <t>Reserva Particular do Patrimônio Natural Reserva Ecológica Lourdes Félix Soares</t>
  </si>
  <si>
    <t>Reserva Particular do Patrimônio Natural Reserva Jubran</t>
  </si>
  <si>
    <t>Reserva Particular do Patrimônio Natural Reserva Rama</t>
  </si>
  <si>
    <t>IRANTXE</t>
  </si>
  <si>
    <t>RF</t>
  </si>
  <si>
    <t>MAX</t>
  </si>
  <si>
    <t>MIN</t>
  </si>
  <si>
    <t>Rótulos de Linha</t>
  </si>
  <si>
    <t>Total Geral</t>
  </si>
  <si>
    <t>Soma de RF</t>
  </si>
  <si>
    <t>Rótulos de Coluna</t>
  </si>
  <si>
    <t>UC</t>
  </si>
  <si>
    <t>RFTUCN</t>
  </si>
  <si>
    <t>RFTI</t>
  </si>
  <si>
    <t>RFUC</t>
  </si>
  <si>
    <t>MUINICIPIO</t>
  </si>
  <si>
    <t>ACORIZAL</t>
  </si>
  <si>
    <t>ALTO GARÇAS</t>
  </si>
  <si>
    <t>ARAGUAINHA</t>
  </si>
  <si>
    <t>ARAPUTANGA</t>
  </si>
  <si>
    <t>ARENÁPOLIS</t>
  </si>
  <si>
    <t>CARLINDA</t>
  </si>
  <si>
    <t>CASTANHEIRA</t>
  </si>
  <si>
    <t>DENISE</t>
  </si>
  <si>
    <t>DOM AQUINO</t>
  </si>
  <si>
    <t>FIGUEIRÓPOLIS D'OESTE</t>
  </si>
  <si>
    <t>GLÓRIA D'OESTE</t>
  </si>
  <si>
    <t>INDIAVAÍ</t>
  </si>
  <si>
    <t>IPIRANGA DO NORTE</t>
  </si>
  <si>
    <t>ITANHANGÁ</t>
  </si>
  <si>
    <t>ITAÚBA</t>
  </si>
  <si>
    <t>ITIQUIRA</t>
  </si>
  <si>
    <t>JANGADA</t>
  </si>
  <si>
    <t>JAURU</t>
  </si>
  <si>
    <t>JURUENA</t>
  </si>
  <si>
    <t>JUSCIMEIRA</t>
  </si>
  <si>
    <t>LAMBARI D'OESTE</t>
  </si>
  <si>
    <t>NORTELÂNDIA</t>
  </si>
  <si>
    <t>NOVA GUARITA</t>
  </si>
  <si>
    <t>NOVA MARILÂNDIA</t>
  </si>
  <si>
    <t>NOVA MONTE VERDE</t>
  </si>
  <si>
    <t>NOVA OLÍMPIA</t>
  </si>
  <si>
    <t>NOVA SANTA HELENA</t>
  </si>
  <si>
    <t>NOVO HORIZONTE DO NORTE</t>
  </si>
  <si>
    <t>PARANAÍTA</t>
  </si>
  <si>
    <t>PONTAL DO ARAGUAIA</t>
  </si>
  <si>
    <t>PORTO DOS GAÚCHOS</t>
  </si>
  <si>
    <t>PRIMAVERA DO LESTE</t>
  </si>
  <si>
    <t>RESERVA DO CABAÇAL</t>
  </si>
  <si>
    <t>RIO BRANCO</t>
  </si>
  <si>
    <t>SALTO DO CÉU</t>
  </si>
  <si>
    <t>SANTA CARMEM</t>
  </si>
  <si>
    <t>SANTO AFONSO</t>
  </si>
  <si>
    <t>SÃO JOSÉ DO POVO</t>
  </si>
  <si>
    <t>SÃO JOSÉ DO RIO CLARO</t>
  </si>
  <si>
    <t>SÃO JOSÉ DOS QUATRO MARCOS</t>
  </si>
  <si>
    <t>SÃO PEDRO DA CIPA</t>
  </si>
  <si>
    <t>SINOP</t>
  </si>
  <si>
    <t>SORRISO</t>
  </si>
  <si>
    <t>TAPURAH</t>
  </si>
  <si>
    <t>TERRA NOVA DO NORTE</t>
  </si>
  <si>
    <t>TORIXORÉU</t>
  </si>
  <si>
    <t>UNIÃO DO SUL</t>
  </si>
  <si>
    <t>VERA</t>
  </si>
  <si>
    <t>RFTUCN X (0,7)</t>
  </si>
  <si>
    <t>FID *</t>
  </si>
  <si>
    <t>FID_INTERMAT_LIM_UNIDADE_CONSERVACAO_A</t>
  </si>
  <si>
    <t>objectid_1</t>
  </si>
  <si>
    <t>objectid</t>
  </si>
  <si>
    <t>uc_no</t>
  </si>
  <si>
    <t>uc_no_abv</t>
  </si>
  <si>
    <t>uc_cat</t>
  </si>
  <si>
    <t>uc_ato</t>
  </si>
  <si>
    <t>uc_dt_ato</t>
  </si>
  <si>
    <t>uc_juris</t>
  </si>
  <si>
    <t>uc_tipo</t>
  </si>
  <si>
    <t>uc_rfu</t>
  </si>
  <si>
    <t>uc_sit</t>
  </si>
  <si>
    <t>uc_mn_ato</t>
  </si>
  <si>
    <t>uc_mn_at</t>
  </si>
  <si>
    <t>uc_ar_ato</t>
  </si>
  <si>
    <t>uc_geo</t>
  </si>
  <si>
    <t>uc_geo_h</t>
  </si>
  <si>
    <t>uc_geo_k</t>
  </si>
  <si>
    <t>uc_calc_h</t>
  </si>
  <si>
    <t>uc_calc_k</t>
  </si>
  <si>
    <t>uc_ato_pl</t>
  </si>
  <si>
    <t>uc_pl_imp</t>
  </si>
  <si>
    <t>uc_ato_con</t>
  </si>
  <si>
    <t>uc_ifr</t>
  </si>
  <si>
    <t>uc_obs</t>
  </si>
  <si>
    <t>st_area_sh</t>
  </si>
  <si>
    <t>st_length_</t>
  </si>
  <si>
    <t>created_us</t>
  </si>
  <si>
    <t>created_da</t>
  </si>
  <si>
    <t>last_edite</t>
  </si>
  <si>
    <t>last_edi_1</t>
  </si>
  <si>
    <t>st_area__1</t>
  </si>
  <si>
    <t>st_length1</t>
  </si>
  <si>
    <t>FID_LIM_LIMITE_POLITICO_ADMINISTRATIVO_A</t>
  </si>
  <si>
    <t>mn_no</t>
  </si>
  <si>
    <t>mn_ato</t>
  </si>
  <si>
    <t>mn_dt_ato</t>
  </si>
  <si>
    <t>mn_cod</t>
  </si>
  <si>
    <t>mn_calc_h</t>
  </si>
  <si>
    <t>mn_calc_k</t>
  </si>
  <si>
    <t>mn_obs</t>
  </si>
  <si>
    <t>Shape_Length</t>
  </si>
  <si>
    <t>Shape_Area</t>
  </si>
  <si>
    <t>Parque Estadual do Xingu</t>
  </si>
  <si>
    <t xml:space="preserve">PE do Xingu_x000D_
_x000D_
</t>
  </si>
  <si>
    <t>PARQUE</t>
  </si>
  <si>
    <t>Decreto nº 3.585 de 07/12/2001 e Lei nº 8.054 de 29/12/2003</t>
  </si>
  <si>
    <t>Proteção Integral</t>
  </si>
  <si>
    <t>Não</t>
  </si>
  <si>
    <t>S/D</t>
  </si>
  <si>
    <t>Santa Cruz do Xingu</t>
  </si>
  <si>
    <t>35024,84 ha</t>
  </si>
  <si>
    <t>Portaria n° 107, de 27 de Setembro de 2007</t>
  </si>
  <si>
    <t xml:space="preserve"> S/D</t>
  </si>
  <si>
    <t xml:space="preserve">Memorial descritivo contém coordenada geográfica MP07 com erro, porém quando lançado o rumo e distância segue pela direção correta._x000D_
</t>
  </si>
  <si>
    <t>SDE</t>
  </si>
  <si>
    <t>PE Guirá</t>
  </si>
  <si>
    <t>Lei nº 7.625 de 15/01/2002</t>
  </si>
  <si>
    <t>Cáceres</t>
  </si>
  <si>
    <t>100000,00 ha</t>
  </si>
  <si>
    <t>Portaria n° 617, de 15 de Dezembro de 2014</t>
  </si>
  <si>
    <t>-</t>
  </si>
  <si>
    <t xml:space="preserve">RESEX Guariba Roosevelt_x000D_
</t>
  </si>
  <si>
    <t>Decreto nº 952 de 19/06/1996, Lei nº 7.164 de 23/08/1999, Lei nº 8.680 de 13/07/2007 e Decreto nº 59 de 13/04/2015</t>
  </si>
  <si>
    <t>Uso sustentável</t>
  </si>
  <si>
    <t>Parcial</t>
  </si>
  <si>
    <t>Aripuanã, Colniza e Rondolândia</t>
  </si>
  <si>
    <t>164224,000 ha</t>
  </si>
  <si>
    <t>Portaria n° 113, de 20 de Outubro de 2009</t>
  </si>
  <si>
    <t xml:space="preserve">Área parcialmente sobreposta com TI Kawahiva do Rio Pardo – calculo da área apenas na porção não sobreposta (prioridade para a TI Kawahiva do Rio Pardo)_x000D_
</t>
  </si>
  <si>
    <t>RPPN Lote Cristalino</t>
  </si>
  <si>
    <t>Portaria nº 28 de 11/04/1997</t>
  </si>
  <si>
    <t>Sim</t>
  </si>
  <si>
    <t>Alta Floresta</t>
  </si>
  <si>
    <t>670 ha</t>
  </si>
  <si>
    <t>Limite ajustado conforme georreferenciamento enviado pela SEMA do Parque Cristalino I</t>
  </si>
  <si>
    <t>RPPN Cristalino III</t>
  </si>
  <si>
    <t>Portaria nº 141 de 05/11/2007</t>
  </si>
  <si>
    <t>Novo Mundo</t>
  </si>
  <si>
    <t>15,90 km²</t>
  </si>
  <si>
    <t>Limite ajustado com o georreferenciamento do Parque Cristalino I / Ponto AQAM0696 confronta com o Parque Cristalino I, mas a coordenada geográfica não corresponde ao descrito, Segue a descrição do memorial._x000D_</t>
  </si>
  <si>
    <t>Parque Natural Municipal Apido Paru</t>
  </si>
  <si>
    <t>PNM Apido Paru</t>
  </si>
  <si>
    <t>Decreto n° 11.600 de 19/07/2023</t>
  </si>
  <si>
    <t>Rondonópolis</t>
  </si>
  <si>
    <t>RPPN Hotel Mirante</t>
  </si>
  <si>
    <t>Portaria nº 25 de 08/03/2004</t>
  </si>
  <si>
    <t>Chapada dos Guimarães</t>
  </si>
  <si>
    <t>19,7900 ha</t>
  </si>
  <si>
    <t xml:space="preserve">Parque Municipal do Bacaba_x000D_
</t>
  </si>
  <si>
    <t xml:space="preserve">PM Bacaba_x000D_
</t>
  </si>
  <si>
    <t>Lei nº 652 de 27/12/1995 e Lei nº 1.895 de 09/12/2015</t>
  </si>
  <si>
    <t>Nova Xavantina</t>
  </si>
  <si>
    <t>4,58 km²</t>
  </si>
  <si>
    <t xml:space="preserve">PNM Uirapuru_x000D_
</t>
  </si>
  <si>
    <t>Decreto n°429 de 25/11/2008</t>
  </si>
  <si>
    <t>Nova Lacerda</t>
  </si>
  <si>
    <t>7,99 km²_x000D_
 km²</t>
  </si>
  <si>
    <t>PNM Macaco-Aranha-de-Testa-Branca_x000D_</t>
  </si>
  <si>
    <t>Decreto nº 055 de 10/05/2013</t>
  </si>
  <si>
    <t>Colíder</t>
  </si>
  <si>
    <t>0,07 km²</t>
  </si>
  <si>
    <t>Não possui memorial descritivo</t>
  </si>
  <si>
    <t xml:space="preserve">APA Nasc do Rio Paraguai_x000D_
_x000D_
</t>
  </si>
  <si>
    <t xml:space="preserve">Decreto nº 7.596 de 17/05/2006_x000D_
</t>
  </si>
  <si>
    <t>Alto Paraguai e Diamantino</t>
  </si>
  <si>
    <t>77743,5 ha</t>
  </si>
  <si>
    <t>Portaria n° 601, de 15 de Dezembro de 2014</t>
  </si>
  <si>
    <t xml:space="preserve">Área parcialmente sobreposta com a RPPN Cachoeira do Tombador, calculo da área apenas na porção não sobreposta (prioridade para a RPPN Cachoeira do Tombador)_x000D_
</t>
  </si>
  <si>
    <t>PNM Distr de Progresso</t>
  </si>
  <si>
    <t>Lei nº 1.369 de 13/11/1997 e Lei nº 1.756 de 23/05/2001</t>
  </si>
  <si>
    <t>Tangará da Serra</t>
  </si>
  <si>
    <t>0,01 km²</t>
  </si>
  <si>
    <t>Memorial descritivo inconsistente</t>
  </si>
  <si>
    <t>RPPN PEc João Basso</t>
  </si>
  <si>
    <t>Portaria nº 170 de 29/12/1997</t>
  </si>
  <si>
    <t>3624,5700 ha</t>
  </si>
  <si>
    <t>Conforme Georreferenciamento</t>
  </si>
  <si>
    <t>APA Córr Boiadeiro e Gordura</t>
  </si>
  <si>
    <t>Lei nº 1.318 de 29/11/2001_x000D_ e Decreto n° 043 de 18/06/2018 Regulamenta</t>
  </si>
  <si>
    <t>Alto Araguaia</t>
  </si>
  <si>
    <t>9.230,7 ha</t>
  </si>
  <si>
    <t>Conforme decreto que regulamenta.</t>
  </si>
  <si>
    <t>Parque Natural Municipal Vale do Esperança</t>
  </si>
  <si>
    <t>PNM Vale do Esperança</t>
  </si>
  <si>
    <t>Decreto n° 69/2018 de 05/09/2018</t>
  </si>
  <si>
    <t>Terra Nova do Norte</t>
  </si>
  <si>
    <t>Lei Est. n° 8084</t>
  </si>
  <si>
    <t>P Florestal Paulo V C da Costa</t>
  </si>
  <si>
    <t>Lei nº 266 de 16/12/1996 e Decreto nº 094 de 28/11/2017</t>
  </si>
  <si>
    <t>Cláudia</t>
  </si>
  <si>
    <t>0,21 km²</t>
  </si>
  <si>
    <t>RPPN Faz Loanda</t>
  </si>
  <si>
    <t>Portaria nº 231 de 20/09/2011_x000D_ e Portaria nº 417 de 20/09/2012</t>
  </si>
  <si>
    <t>Nova Maringá</t>
  </si>
  <si>
    <t>5,16 km²</t>
  </si>
  <si>
    <t>APA Rio Araguaia-Córr Rico-Couto Magalhães e Araguainha</t>
  </si>
  <si>
    <t>Lei nº 1.318 de 29/11/2001 e Decreto n° 042 de 18/06/2018 Regulamenta</t>
  </si>
  <si>
    <t>48.800,3 ha</t>
  </si>
  <si>
    <t>Lei Est. n° 1952</t>
  </si>
  <si>
    <t>Parque Natural Municipal Nascente do Rio Taquari</t>
  </si>
  <si>
    <t>PNM Nascente do Rio Taquari</t>
  </si>
  <si>
    <t>Lei nº 287 de 07/08/2002 e Lei n°314/2002</t>
  </si>
  <si>
    <t>Alto Taquari</t>
  </si>
  <si>
    <t>0,88 km²</t>
  </si>
  <si>
    <t>Conforme memorial fornecido pela prefeitura.</t>
  </si>
  <si>
    <t>Parque Natural Municipal Radialista Luiz Fernando de Campos</t>
  </si>
  <si>
    <t>PNM Radialista Luiz Fernando de Campos</t>
  </si>
  <si>
    <t>Lei n° 6127 de 29/12/2009</t>
  </si>
  <si>
    <t>RPPN Res Jubran</t>
  </si>
  <si>
    <t>Portaria nº 172 de 20/11/2001 e Portaria nº 50 de 18/03/2002</t>
  </si>
  <si>
    <t>338,99  km²</t>
  </si>
  <si>
    <t>Instrumento legal com memorial descritivo com erro, perímetro ajustado à base cartográfica</t>
  </si>
  <si>
    <t xml:space="preserve">EP Poconé-Porto Cercado_x000D_
</t>
  </si>
  <si>
    <t>Decreto nº 1.475 de 09/06/2000</t>
  </si>
  <si>
    <t>Poconé</t>
  </si>
  <si>
    <t>44,00  km²</t>
  </si>
  <si>
    <t>Esec da Serra das Araras</t>
  </si>
  <si>
    <t>Decreto nº 87.222 de 31/05/1982</t>
  </si>
  <si>
    <t>Porto Estrela e Cáceres</t>
  </si>
  <si>
    <t>28700,00 ha</t>
  </si>
  <si>
    <t>Portaria nº 87, de 26 de Agosto de 2016</t>
  </si>
  <si>
    <t>Portaria n° 107, de 22 de Dezembro de 2011</t>
  </si>
  <si>
    <t>PE Igarapés do Juruena</t>
  </si>
  <si>
    <t xml:space="preserve">Decreto nº 5.438 de 12/11/2002_x000D_
</t>
  </si>
  <si>
    <t>Colniza e Cotriguaçu</t>
  </si>
  <si>
    <t>227817,00 ha</t>
  </si>
  <si>
    <t>Portaria n° 16, de 13 de Fevereiro de 2009</t>
  </si>
  <si>
    <t>Portaria n° 10, de 13 de Fevereiro de 2007</t>
  </si>
  <si>
    <t>Área parcialmente sobreposta com Parna do Juruena, cálculo da área apenas na porção não sobreposta (prioridade para o Parna do Juruena). Conforme georreferenciamento da SEMA.  Ajuste Conforme Parecer Ténico N°: 220/CGMA/SRMA/SEMA-MT/2025</t>
  </si>
  <si>
    <t>PARNA dos Campos Amazônicos</t>
  </si>
  <si>
    <t>Decreto (DOU)  s/nº de 21/06/2006, MP nº 542 de 12/08/2011, MP nº 558 de 05/01/2012 e Lei nº 12.678 de 25/06/2012</t>
  </si>
  <si>
    <t>Colniza e estados do Amazonas e Rondônia</t>
  </si>
  <si>
    <t>Colniza</t>
  </si>
  <si>
    <t>931,320 ha</t>
  </si>
  <si>
    <t>Portaria n° 39, de 16 de Junho de 2011</t>
  </si>
  <si>
    <t>Portaria n° 132, de 21 de Novembro de 2012</t>
  </si>
  <si>
    <t>Parque Natural Municipal do Escondidinho</t>
  </si>
  <si>
    <t>PNM do Escondidinho</t>
  </si>
  <si>
    <t>Lei n° 13.238 de 05/12/2023</t>
  </si>
  <si>
    <t>Ajustado a hidrografia base 1:100.000</t>
  </si>
  <si>
    <t>Reserva Biológica Resistência Popular</t>
  </si>
  <si>
    <t>REBIO Resistência Popular</t>
  </si>
  <si>
    <t>Decreto n° 12.301 de 13/08/2024</t>
  </si>
  <si>
    <t xml:space="preserve">RPPN Cach do Tombador _x000D_
</t>
  </si>
  <si>
    <t xml:space="preserve">Portaria nº 660 de 29/12/2014_x000D_
</t>
  </si>
  <si>
    <t>Nobres e Diamantino</t>
  </si>
  <si>
    <t>3,02 km²</t>
  </si>
  <si>
    <t>RPPN Res Ec Lourdes Félix Soares</t>
  </si>
  <si>
    <t>Portaria nº 105 de 07/08/2002</t>
  </si>
  <si>
    <t>Nova Canaã do Norte</t>
  </si>
  <si>
    <t>8,97 km²</t>
  </si>
  <si>
    <t>RPPN Faz São Luiz</t>
  </si>
  <si>
    <t>Portaria nº 104 de 04/10/1994</t>
  </si>
  <si>
    <t>Cuiabá</t>
  </si>
  <si>
    <t>1,21  km²</t>
  </si>
  <si>
    <t xml:space="preserve">PE  Massairo Okamura_x000D_
</t>
  </si>
  <si>
    <t>Lei nº 7313 de 01/09/2000, Decreto nº 3.345 de 08/11/2011 e Decreto nº 2.596 de 13/11/2014</t>
  </si>
  <si>
    <t>50,7838 ha</t>
  </si>
  <si>
    <t>Portaria n° 481, de 17 de Outubro de 2012</t>
  </si>
  <si>
    <t>Portaria n° 17, de 04 de Fevereiro de 2010</t>
  </si>
  <si>
    <t xml:space="preserve">Memorial descritivo do Dec. 2.596 de 13/11/2014, apresenta inconsistência, uma vez que os polígonos descritos se sobrepõem._x000D_
</t>
  </si>
  <si>
    <t>Parque Natural Municipal Colonizador Jose Bianchini</t>
  </si>
  <si>
    <t>PNM Colonizador Jose Bianchini</t>
  </si>
  <si>
    <t>Decreto nº 061/2017 de 27/11/2017</t>
  </si>
  <si>
    <t>Marcelândia</t>
  </si>
  <si>
    <t>APA dos Meandros do Rio Araguaia</t>
  </si>
  <si>
    <t>Decreto Federal s/nº de 02/10/1998</t>
  </si>
  <si>
    <t>Cocalinho, Novo Santo Antônio, estados de Goiás e Tocantins</t>
  </si>
  <si>
    <t>Cocalinho e Novo Santo Antônio</t>
  </si>
  <si>
    <t>35712,00 ha</t>
  </si>
  <si>
    <t>Portaria nº 26, DE 11 de Abril de 2007</t>
  </si>
  <si>
    <t>Sobreposição de área com RVS Corixão da Mata Azul e Parque do Araguaia. Calculo da área só a que tem sobreposição.</t>
  </si>
  <si>
    <t>Parque Natural Municipal Menina Moça</t>
  </si>
  <si>
    <t>PNM Menina Moça</t>
  </si>
  <si>
    <t>Lei n° 13.324 de 20/12/2023</t>
  </si>
  <si>
    <t>Parque Natural Municipal Cacique Orochi</t>
  </si>
  <si>
    <t>PNM Cacique Orochi</t>
  </si>
  <si>
    <t>Decreto n°12.193 de 18/06/2024</t>
  </si>
  <si>
    <t xml:space="preserve">REVIS Corixão da Mata Azul_x000D_
_x000D_
_x000D_
</t>
  </si>
  <si>
    <t>Lei nº 7.519 de 28/09/2001</t>
  </si>
  <si>
    <t>Novo Santo Antônio e Cocalinho</t>
  </si>
  <si>
    <t>40000,00 ha</t>
  </si>
  <si>
    <t>Portaria n° 620, de 15 de Dezembro de 2014</t>
  </si>
  <si>
    <t>Área parcialmente sobreposta com APA Meandros do rio Araguaia e Parque do Araguaia (prioridade para Revis Corixão da Mata Azul). Memorial descritivo inconsistente - Ponto inicial e final.</t>
  </si>
  <si>
    <t>APA Chapada dos Guimarães</t>
  </si>
  <si>
    <t xml:space="preserve">Decreto nº 537 de 21/11/1995 e Lei nº 7804 de 05/12/2002_x000D_
</t>
  </si>
  <si>
    <t>Cuiabá, Chapada dos Guimarães, Campo Verde, Santo Antônio de Leverger</t>
  </si>
  <si>
    <t>Cuiabá, Chapada dos Guimarães, Campo Verde, Santo Antônio de Leverger e Área Isolada de Cuiabá</t>
  </si>
  <si>
    <t>251847,9336 ha</t>
  </si>
  <si>
    <t>Lei nº 9.449, de 19 de outubro de 2010</t>
  </si>
  <si>
    <t>Portaria nº 86/2020/SEMA/MT</t>
  </si>
  <si>
    <t>Área parcialmente sobreposta com: Parna Chapada dos Guimarães, EP Cuiabá-Chapada dos Guimarães-Mirante, RPPN Res Ec São Luiz, RPPN Hotel Mirante, PM Cab do Rio Coxipó, e PM da Quineira - cálculo da área apenas na porção não sobreposta a nenhum</t>
  </si>
  <si>
    <t>Área não descrita nas leis vigentes que definem seus limites, ou seja, sua descrição não consta nos memoriais dos municípios que a circundam. Esta área é destinada ao município de Cuiabá, por ser o município que a referiu em lei territorial an</t>
  </si>
  <si>
    <t>Reserva Ecológica de Apiacás</t>
  </si>
  <si>
    <t xml:space="preserve">RESEC de Apiacás_x000D_
_x000D_
_x000D_
</t>
  </si>
  <si>
    <t>RESEC</t>
  </si>
  <si>
    <t>Decreto nº 1.357 de 27/03/1992 e Lei nº 6.464 de 22/06/1994</t>
  </si>
  <si>
    <t>Apiacás</t>
  </si>
  <si>
    <t>100000 ha</t>
  </si>
  <si>
    <t>Portaria n° 154, de 11 de Dezembro de 2008</t>
  </si>
  <si>
    <t xml:space="preserve">Área sobreposta com Parna Juruena e TI Apiaká do Pontal e Isolados – área não calculada (prioridade para a TI Apiaká do Pontal e Isolados)_x000D_
</t>
  </si>
  <si>
    <t>Parna do Juruena</t>
  </si>
  <si>
    <t>Decreto s/nº  de 22/08/2002 e Decreto (DOU) s/nº edição nº107 de 05/06/2006</t>
  </si>
  <si>
    <t>Apiacás, Nova Bandeirantes, Cotriguaçu e Estado do Amazonas</t>
  </si>
  <si>
    <t>Apiacás, Nova Bandeirantes, Cotriguaçu</t>
  </si>
  <si>
    <t>1957000,0000 ha</t>
  </si>
  <si>
    <t>Portaria n° 44, de 30 de Junho de 2011</t>
  </si>
  <si>
    <t>Portaria n° 45, de 30 de Junho de 2011</t>
  </si>
  <si>
    <t>Área sobreposta com a TI Apiaká do Pontal e Isolados, TI Kaiabí, RPPN América Amazônica, RESEC de Apiácas e PE Igarapés do Juruena – área calculada apenas quando a prioridade não está para TI Apiaká do Pontal e Isolados e TI Kaiabí.</t>
  </si>
  <si>
    <t>Parque Natural Municipal Juary Miranda de Moraes</t>
  </si>
  <si>
    <t>PNM Juary Miranda de Moraes</t>
  </si>
  <si>
    <t>Decreto n° 12.189 de 14/06/2024</t>
  </si>
  <si>
    <t>Ajustado ao limite da Unidade de Conservação Reserva Biológica Arco Verde</t>
  </si>
  <si>
    <t>Parque Natural Municipal de Rondonópolis Bloco 2</t>
  </si>
  <si>
    <t>PNM de Rondonópolis Bloco 2</t>
  </si>
  <si>
    <t>Decreto n° 8519 de 16/03/2018</t>
  </si>
  <si>
    <t>Ajustado ao limite da Unidade de Conservação Área de Relevante Interesse Ecológico Rio Vermelho</t>
  </si>
  <si>
    <t>APA do Rio da Casca</t>
  </si>
  <si>
    <t xml:space="preserve">Lei nº 237 de 26/11/2001_x000D_
</t>
  </si>
  <si>
    <t>Chapada dos Guimarães e Campo Verde</t>
  </si>
  <si>
    <t>39250,0000 ha</t>
  </si>
  <si>
    <t>Portaria n° 603, de 15 de Dezembro de 2014</t>
  </si>
  <si>
    <t>Perímetro lançado na base conforme SHP fornecido pela SEMA-MT</t>
  </si>
  <si>
    <t>Esec de Taiamã</t>
  </si>
  <si>
    <t>Decreto nº 86.061 de 02/06/1981</t>
  </si>
  <si>
    <t>11200,0000 ha</t>
  </si>
  <si>
    <t>Portaria n° 515, de 1 de Agosto de 2017</t>
  </si>
  <si>
    <t>Portaria n° 5, de 19 de Janeiro de 2004</t>
  </si>
  <si>
    <t xml:space="preserve">PNM Resid Alto da Boa Vista_x000D_
</t>
  </si>
  <si>
    <t>Lei nº 1.070 de 19/05/1995 e Lei nº 1.756 de 23/05/2001</t>
  </si>
  <si>
    <t>0,95 km²</t>
  </si>
  <si>
    <t>APA do  Salto Magessi</t>
  </si>
  <si>
    <t>Lei nº 7.871 de 20/12/2002</t>
  </si>
  <si>
    <t>Santa Rita do Trivelato e Sorriso</t>
  </si>
  <si>
    <t>Santa Rita do Trivelato e Boa Esperança do Norte</t>
  </si>
  <si>
    <t>7846,2420 ha</t>
  </si>
  <si>
    <t>Portaria nº 602, DE 15 de Dezembro de 2014</t>
  </si>
  <si>
    <t>PNM Ilto Ferreira Coutinho</t>
  </si>
  <si>
    <t>Lei nº 1.082 de 02/07/1995 e Lei nº 1.756 de 23/05/2001</t>
  </si>
  <si>
    <t>0,11  km²</t>
  </si>
  <si>
    <t>Instrumento legal não possui memorial descritivo</t>
  </si>
  <si>
    <t xml:space="preserve">PNM Celebra_x000D_
</t>
  </si>
  <si>
    <t>Lei nº 259 de 26/11/2002</t>
  </si>
  <si>
    <t>Tesouro</t>
  </si>
  <si>
    <t>0,41 km²</t>
  </si>
  <si>
    <t>APA Nasc do Rio Araguaia</t>
  </si>
  <si>
    <t>Lei nº 287de 07/08/2002</t>
  </si>
  <si>
    <t>365,59 km²</t>
  </si>
  <si>
    <t>RPPN Res Rama</t>
  </si>
  <si>
    <t>Portaria nº 54 de 18/04/2002</t>
  </si>
  <si>
    <t>Água Boa</t>
  </si>
  <si>
    <t>4,03  km²</t>
  </si>
  <si>
    <t xml:space="preserve">PE  Cristalino II_x000D_
</t>
  </si>
  <si>
    <t xml:space="preserve">Dec. nº 2.628 de 30/05/01_x000D_
</t>
  </si>
  <si>
    <t>118.000 ha</t>
  </si>
  <si>
    <t>Portaria n° 31, de 19 de Março de 2010</t>
  </si>
  <si>
    <t>Portaria n° 142, de 05 de Novembro de 2007</t>
  </si>
  <si>
    <t xml:space="preserve"> Sim</t>
  </si>
  <si>
    <t>Ajuste Conforme Parecer Ténico N°: 220/CGMA/SRMA/SEMA-MT/2025</t>
  </si>
  <si>
    <t>Refugio da Vida Silvestre de Colíder</t>
  </si>
  <si>
    <t>REVIS de Colíder</t>
  </si>
  <si>
    <t>Decreto n° 080/2017</t>
  </si>
  <si>
    <t xml:space="preserve">PE Tucumã_x000D_
_x000D_
</t>
  </si>
  <si>
    <t>Decreto nº 5.439 de 12/11/2002 e Decreto nº 5.150 de 23/02/2005</t>
  </si>
  <si>
    <t>80944,71 ha</t>
  </si>
  <si>
    <t>Portaria n° 619, de 15 de Dezembro de 2014</t>
  </si>
  <si>
    <t>Conforme georreferenciamento da SEMA. Ajuste Conforme Parecer Ténico N°: 220/CGMA/SRMA/SEMA-MT/2025</t>
  </si>
  <si>
    <t xml:space="preserve">PM Berneck_x000D_
</t>
  </si>
  <si>
    <t>Várzea Grande</t>
  </si>
  <si>
    <t>0,26  km²</t>
  </si>
  <si>
    <t>Polígono enviado pela Sema</t>
  </si>
  <si>
    <t xml:space="preserve">PE Zé Bolo Flô_x000D_
</t>
  </si>
  <si>
    <t>Decreto nº 1.693 de 23/08/2000, Decreto nº 4.138 de 05/09/2002 e Decreto nº 724 de 26/09/2011</t>
  </si>
  <si>
    <t>0,52  km²</t>
  </si>
  <si>
    <t>Portaria n° 480, de 17 de Outubro de 2012</t>
  </si>
  <si>
    <t>Portaria n° 614, de 15 de Dezembro de 2014</t>
  </si>
  <si>
    <t>APA Cach da Fumaça</t>
  </si>
  <si>
    <t>7,08 km²</t>
  </si>
  <si>
    <t>Refúgio da Vida Silvestre Manoel Lisboa</t>
  </si>
  <si>
    <t>REVIS da Vida Silvestre Manoel Lisboa</t>
  </si>
  <si>
    <t>Decreto n° 11.948 de 16/02/2024</t>
  </si>
  <si>
    <t>Esec do Rio da Casca</t>
  </si>
  <si>
    <t>Lei nº 6.437 de 27/05/1994</t>
  </si>
  <si>
    <t>3329,0000 ha</t>
  </si>
  <si>
    <t>Portaria n° 603, de 15 de Dezembro 2014</t>
  </si>
  <si>
    <t>Parque Natural Municipal Tereza de Benguela</t>
  </si>
  <si>
    <t>PNM Tereza de Benguela</t>
  </si>
  <si>
    <t>Decreto n° 11.940 de 15/02/2024</t>
  </si>
  <si>
    <t>APA do Córr do Mato e Rio Araguaia</t>
  </si>
  <si>
    <t xml:space="preserve">Lei nº 288 de 16/11/2001_x000D_
</t>
  </si>
  <si>
    <t>Ponte Branca</t>
  </si>
  <si>
    <t>73,54 km²</t>
  </si>
  <si>
    <t>RPPN Est Ec SESC-Pantanal</t>
  </si>
  <si>
    <t>Portaria nº 71 de 04/07/1997 e Portaria nº 151 de 09/11/1998</t>
  </si>
  <si>
    <t>Barão de Melgaço</t>
  </si>
  <si>
    <t>87871,44 ha</t>
  </si>
  <si>
    <t>Sobreposição de área com Estrada Parque, segue pela drenagem</t>
  </si>
  <si>
    <t>PNM Flor do Ipê</t>
  </si>
  <si>
    <t>Lei nº 4.14 de 28/03/2016</t>
  </si>
  <si>
    <t>0,05 km²</t>
  </si>
  <si>
    <t xml:space="preserve">ESEC do Rio Flor do Prado_x000D_
_x000D_
</t>
  </si>
  <si>
    <t>Decreto nº 2.124 de 09/12/2003</t>
  </si>
  <si>
    <t>Aripuanã</t>
  </si>
  <si>
    <t>8517,00 ha</t>
  </si>
  <si>
    <t>Portaria n° 607, de 15 de Dezembro 2014</t>
  </si>
  <si>
    <t>Conforme georreferenciamento da SEMA.</t>
  </si>
  <si>
    <t>Reserva Biológica Arco Verde</t>
  </si>
  <si>
    <t>REBIO Arco Verde</t>
  </si>
  <si>
    <t>Decreto n° 12.129 de 22/05/2024</t>
  </si>
  <si>
    <t>APA Santa Rosa</t>
  </si>
  <si>
    <t>Lei nº 9.888 de 08/01/2013_x000D_
Lei nº 9.888 de 08/01/2013</t>
  </si>
  <si>
    <t>313467,3479 ha</t>
  </si>
  <si>
    <t>Poligono inserido conforme enviado pela SEMA, ajustado a nossa base.</t>
  </si>
  <si>
    <t>Parque Natural Municipal das Araras</t>
  </si>
  <si>
    <t>PNM das Araras</t>
  </si>
  <si>
    <t>Decreto n° 11.886 de 05/01/2024</t>
  </si>
  <si>
    <t xml:space="preserve">PE da Serra Azul_x000D_
_x000D_
</t>
  </si>
  <si>
    <t>Lei nº 6.439 de 31/05/1994</t>
  </si>
  <si>
    <t>Barra do Garças e Araguaiana</t>
  </si>
  <si>
    <t>11.002,4450 ha</t>
  </si>
  <si>
    <t>Portaria n° 03, de Janeiro de 2003</t>
  </si>
  <si>
    <t>Lei nº 6.439 de 31/05/94</t>
  </si>
  <si>
    <t>Conforme CI n° 042 CGMA/SRMA/SEMA/2019 de 08 de Março de 2019</t>
  </si>
  <si>
    <t xml:space="preserve">ESEC do Rio Madeirinha_x000D_
_x000D_
</t>
  </si>
  <si>
    <t>Decreto nº 1.799 de 04/11/1997 e Lei nº 7.163 de 23/08/1999</t>
  </si>
  <si>
    <t>13682,9663 ha</t>
  </si>
  <si>
    <t>Portaria n° 607, de 15 de Dezembro de 2014</t>
  </si>
  <si>
    <t>PM do Córr Boiadeiro</t>
  </si>
  <si>
    <t>Lei nº 1.318 de 29/11/2001</t>
  </si>
  <si>
    <t>2,13  km²</t>
  </si>
  <si>
    <t>Área de Proteção Ambiental Ribeirão Claro, Água Emendada, Paraíso e Rio Araguainha</t>
  </si>
  <si>
    <t>APA Ribeirão Claro, Água Emendada, Paraíso e Rio Araguainha</t>
  </si>
  <si>
    <t>Lei nº 1.318 de 29/11/2001 e Decreto n° 041 de 18/06/2018 Regulamenta</t>
  </si>
  <si>
    <t>15.462,00 ha</t>
  </si>
  <si>
    <t>PE da Quineira</t>
  </si>
  <si>
    <t>Lei nº 1.070 de 16/12/2002 e Lei nº 8615 de 26/12/2006</t>
  </si>
  <si>
    <t>PE de Águas Quentes</t>
  </si>
  <si>
    <t>Decreto nº 1.240 de 13/01/1978</t>
  </si>
  <si>
    <t>Santo Antônio de Leverger e Área Isolada de Cuiabá</t>
  </si>
  <si>
    <t>1487,0000 ha</t>
  </si>
  <si>
    <t>Portaria n° 73, de 05 de Março de 2015</t>
  </si>
  <si>
    <t>Portaria n° 613, de 15 de Dezembro de 2014</t>
  </si>
  <si>
    <t xml:space="preserve">_x000D_
</t>
  </si>
  <si>
    <t xml:space="preserve">MONA Est Morro de Santo Antônio_x000D_
</t>
  </si>
  <si>
    <t>MONAT</t>
  </si>
  <si>
    <t>Lei nº 8.504 de 09/06/2006</t>
  </si>
  <si>
    <t>Santo Antônio do Leverger</t>
  </si>
  <si>
    <t>Santo Antônio do Leverger e Cuiabá</t>
  </si>
  <si>
    <t>258,0902 ha</t>
  </si>
  <si>
    <t>Portaria n° 189, de 28 de Outubrode 2010</t>
  </si>
  <si>
    <t>APA do Rib do Sapo (margem direita)</t>
  </si>
  <si>
    <t>Lei nº 287 de 07/08/2002</t>
  </si>
  <si>
    <t>305,09 km²</t>
  </si>
  <si>
    <t>Parna da Chapada dos Guimarães</t>
  </si>
  <si>
    <t>Decreto nº 97.656 de 12/04/89</t>
  </si>
  <si>
    <t>Cuiabá e Chapada dos Guimarães</t>
  </si>
  <si>
    <t>33000,0000 ha</t>
  </si>
  <si>
    <t>Portaria n° 45, de 4 de Junho de 2009</t>
  </si>
  <si>
    <t>Portaria n° 6, de 1 de Fevereiro de 2008</t>
  </si>
  <si>
    <t>Área sobreposta com EP Cuiabá-Chapada dos Guimarães-Mirante e APA Chapada dos Guimarães, cálculo de área com prioridade ao Parna Chapada dos Guimarães.</t>
  </si>
  <si>
    <t>Parque Natural Municipal Tanque de Fancho</t>
  </si>
  <si>
    <t>PNM Tanque de Fancho</t>
  </si>
  <si>
    <t>Decreto n° 20 de 04/06/1996 e Decreto n° 63 de 27/09/2023 Recategorização</t>
  </si>
  <si>
    <t>PM da Cab do Coxipozinho</t>
  </si>
  <si>
    <t>Lei nº 1.071 de 16/12/2002</t>
  </si>
  <si>
    <t>0,91 km²</t>
  </si>
  <si>
    <t>RPPN Faz Estância Dorochê</t>
  </si>
  <si>
    <t>Portaria nº 06 de 19/02/1997</t>
  </si>
  <si>
    <t>268,21  km²</t>
  </si>
  <si>
    <t>Seguir pela drenagem e verificar sobreposição com P do Pantanal Mato-grossense</t>
  </si>
  <si>
    <t xml:space="preserve">REVIS Quelônios do Araguaia_x000D_
</t>
  </si>
  <si>
    <t>Lei nº 7.520 de 28/09/2001</t>
  </si>
  <si>
    <t>Cocalinho e Ribeirão Cascalheira</t>
  </si>
  <si>
    <t>60000,00 ha</t>
  </si>
  <si>
    <t>Portaria n° 621, de 15 de Dezembro de 2014</t>
  </si>
  <si>
    <t>Do ponto 10 ao 12 o memorial indica seguir pela estrada vicinal, porém não é possível determinar a estrada vicinal pelas imagens orbitais disponíveis permanecendo caminhamento conforme base da SEMA neste trecho_x000D_.</t>
  </si>
  <si>
    <t>Parque Natural Municipal Izabel Dias Goulart</t>
  </si>
  <si>
    <t>PNM Izabel Dias Goulart</t>
  </si>
  <si>
    <t>Decreto n° 11.826 de 08/12/2023</t>
  </si>
  <si>
    <t xml:space="preserve">PE  Dom Osório Stoffel_x000D_
</t>
  </si>
  <si>
    <t xml:space="preserve">Decreto nº 5.437 de 12/11/2002_x000D_
</t>
  </si>
  <si>
    <t>6421,6934 ha</t>
  </si>
  <si>
    <t>Portaria n° 161, de 30 de Setembro de 2010</t>
  </si>
  <si>
    <t xml:space="preserve">Área parcialmente sobreposta com RPPN João Basso, (prioridade para PE Dom Osório Stoffel)_x000D_
</t>
  </si>
  <si>
    <t>Parque Municipal Ambiental Kayapó</t>
  </si>
  <si>
    <t>PMA Kayapó</t>
  </si>
  <si>
    <t>Lei n° 12.821 de 05/04/2023</t>
  </si>
  <si>
    <t>Parque Municipal Ambiental Boe Bororo</t>
  </si>
  <si>
    <t>PM Boe Bororo</t>
  </si>
  <si>
    <t>Lei n° 12.820 de 05/04/2023</t>
  </si>
  <si>
    <t>Proteção Intergral</t>
  </si>
  <si>
    <t>Parque Natural Municipal Parque Florestal de Sinop</t>
  </si>
  <si>
    <t>PNM Parque Florestal de Sinop</t>
  </si>
  <si>
    <t>Lei ordinária nº 2067/2014 de 10/12/2014</t>
  </si>
  <si>
    <t>Sinop</t>
  </si>
  <si>
    <t>Lei Est. n° 7640</t>
  </si>
  <si>
    <t>Parque Natural Municipal Chico Mendes</t>
  </si>
  <si>
    <t>PNM Chico Mendes</t>
  </si>
  <si>
    <t>Decreto n° 12.192 de 18/06/2024</t>
  </si>
  <si>
    <t xml:space="preserve">EP Santo Antônio-Porto de Fora-Barão de Melgaço_x000D_
</t>
  </si>
  <si>
    <t xml:space="preserve">Decreto nº 1.474 de 09/06/2000_x000D_
</t>
  </si>
  <si>
    <t>Santo Antônio de Leverger e Barão de Melgaço</t>
  </si>
  <si>
    <t>48,58 km²</t>
  </si>
  <si>
    <t>Portaria n° 150, de 11 de Dezembro de 2008</t>
  </si>
  <si>
    <t xml:space="preserve">PNM Antonio Luis Pereira Filho_x000D_
</t>
  </si>
  <si>
    <t>Lei nº 614 de 06/12/2006 e Lei nº 637 de 24/05/2007</t>
  </si>
  <si>
    <t>0,44 km²</t>
  </si>
  <si>
    <t xml:space="preserve">ESEC do Rio Roosevelt_x000D_
_x000D_
</t>
  </si>
  <si>
    <t>Decreto nº 1.798 de 04/11/1997,Lei nº 7.162 de 23/08/1999, Lei nº 8.680 13/07/2007 e Decreto nº 58 de 13/04/2015</t>
  </si>
  <si>
    <t>96925,00 ha</t>
  </si>
  <si>
    <t>Portaria n° 606, de 15 de Dezembro 2014</t>
  </si>
  <si>
    <t>Parque Natural Municipal Mário Marques de Almeida</t>
  </si>
  <si>
    <t>PNM Mário Marques de Almeida</t>
  </si>
  <si>
    <t>Decreto n° 12.194 de 18/06/2024</t>
  </si>
  <si>
    <t>Uso Sustentável</t>
  </si>
  <si>
    <t>Ajustado aos limites das Unidades de Conservação Parque Natural Municipal de Rondonópolis Bloco 2 e Área de Relevante Interesse Ecológico Rio Vermelho</t>
  </si>
  <si>
    <t>Área de Relevante Interesse Ecológico Rio Vermelho</t>
  </si>
  <si>
    <t>ARIE Rio Vermelho</t>
  </si>
  <si>
    <t>ARIE</t>
  </si>
  <si>
    <t>Decreto n° 12.283 de 29/06/2024</t>
  </si>
  <si>
    <t xml:space="preserve">PE Serra de Santa Bárbara_x000D_
</t>
  </si>
  <si>
    <t>Decreto nº 1.797 e 04/11/1997 e Lei nº 7.165 de 23/08/1999</t>
  </si>
  <si>
    <t>Pontes e Lacerda e Porto Esperidião</t>
  </si>
  <si>
    <t>120092,1194 ha</t>
  </si>
  <si>
    <t>Portaria n° 153, de 11 de Dezembro de 2008</t>
  </si>
  <si>
    <t>Portaria n° 618, de 15 de Dezembro de 2014</t>
  </si>
  <si>
    <t>Sobrepõe a área da TI Portal do Encantado</t>
  </si>
  <si>
    <t>Parque Natural Municipal Águas Claras</t>
  </si>
  <si>
    <t>PNM Águas Claras</t>
  </si>
  <si>
    <t>Decreto n° 11.888 de 09/01/2024</t>
  </si>
  <si>
    <t>Parque Natural Municipal Jardim Botânico</t>
  </si>
  <si>
    <t>PNM Jardim Botânico</t>
  </si>
  <si>
    <t>Lei ordinária nº 2606/2018 de 06/09/2018</t>
  </si>
  <si>
    <t xml:space="preserve">REBIO Culuene_x000D_
_x000D_
</t>
  </si>
  <si>
    <t>Decreto nº 1.387 de 10/01/1989 e Decreto nº 723 de 26/09/2011</t>
  </si>
  <si>
    <t>Paranatinga</t>
  </si>
  <si>
    <t>3900,0000 ha</t>
  </si>
  <si>
    <t>Portaria n° 622, de 15 de Dezembro de 2014</t>
  </si>
  <si>
    <t>Parque Natural Municipal de Rondonópolis Bloco 1</t>
  </si>
  <si>
    <t>PNM de Rondonópolis Bloco 1</t>
  </si>
  <si>
    <t>PE  Cristalino</t>
  </si>
  <si>
    <t xml:space="preserve">Decreto nº 1.471 de 09/06/2000 e Lei nº 7.518, de 28/09/2001_x000D_
</t>
  </si>
  <si>
    <t>09/06/00 e 28/09/2001</t>
  </si>
  <si>
    <t>Alta Floresta e Novo Mundo</t>
  </si>
  <si>
    <t>66900.00 ha</t>
  </si>
  <si>
    <t>Portaria n° 190, de 13/03/2019</t>
  </si>
  <si>
    <t>Conforme georreferenciamento da SEMA. Falta instrumento legal que cancelou a Lei de 2006._x000D_ Ajuste Conforme Parecer Ténico N°: 220/CGMA/SRMA/SEMA-MT/2025</t>
  </si>
  <si>
    <t xml:space="preserve">RPPN Peugeot –ONF–Brasil_x000D_
</t>
  </si>
  <si>
    <t xml:space="preserve">Portaria nº 74 de 02/06/2010_x000D_
</t>
  </si>
  <si>
    <t>Cotriguaçu</t>
  </si>
  <si>
    <t>1781,30 ha</t>
  </si>
  <si>
    <t>A área do georreferenciamento é a somatória das três áreas conforme SIGEF</t>
  </si>
  <si>
    <t>Reserva Particular do Patrimônio Natural Nelson Mandela</t>
  </si>
  <si>
    <t>RPPN Nelson Mandela</t>
  </si>
  <si>
    <t>Decreto n° 12.052 de 10/04/2024</t>
  </si>
  <si>
    <t>PE Mãe Bonifácia_x000D_</t>
  </si>
  <si>
    <t>Decreto nº 1.470 de 09/06/2000 e Decreto nº 26/09/2011</t>
  </si>
  <si>
    <t>77,1609 ha</t>
  </si>
  <si>
    <t>Portaria n° 03, de 12 de Janeiro de 2015</t>
  </si>
  <si>
    <t>Portaria n° 15, de 17 de Janeiro de 2011</t>
  </si>
  <si>
    <t xml:space="preserve">Memorial descritivo sem coordenadas geográficas_x000D_
</t>
  </si>
  <si>
    <t>PE Serra de Ricardo Franco</t>
  </si>
  <si>
    <t xml:space="preserve">Decreto nº 1.796 de 04/11/1997_x000D_
</t>
  </si>
  <si>
    <t>Vila Bela da Santíssima Trindade</t>
  </si>
  <si>
    <t>158620,85 ha</t>
  </si>
  <si>
    <t>Portaria n° 585, de 05 de Dezembro de 2014</t>
  </si>
  <si>
    <t>RPPN Res Ec José Gimenez Soares</t>
  </si>
  <si>
    <t>Portaria nº 108 de 07/08/2002</t>
  </si>
  <si>
    <t>2,11  km²</t>
  </si>
  <si>
    <t>EP Transpantaneira</t>
  </si>
  <si>
    <t xml:space="preserve">Decreto nº 1.028 de 26/07/1996_x000D_
</t>
  </si>
  <si>
    <t>77,09 km²</t>
  </si>
  <si>
    <t>Área parcialmente sobreposta com o PE Encontro das Águas (prioridade para o PE Encontro das Águas)</t>
  </si>
  <si>
    <t>Parque Natural Municipal Claudino Francio</t>
  </si>
  <si>
    <t>PNM Claudino Francio</t>
  </si>
  <si>
    <t>Decreto nº 123 de 17/09/2018</t>
  </si>
  <si>
    <t>Sorriso</t>
  </si>
  <si>
    <t>APA Rio Bandeira-Rio das Garças e Taboca</t>
  </si>
  <si>
    <t>Lei nº 688 de 24/12/2001</t>
  </si>
  <si>
    <t>Guiratinga</t>
  </si>
  <si>
    <t>353,59 km²</t>
  </si>
  <si>
    <t xml:space="preserve">RPPN Faz Vale do Sepotuba_x000D_
</t>
  </si>
  <si>
    <t>Portaria nº 43 de 14/11/2003</t>
  </si>
  <si>
    <t>10,94  km²</t>
  </si>
  <si>
    <t>Instrumento legal com memorial descritivo que apresenta apenas 1 ponto de coordenada geográfica.</t>
  </si>
  <si>
    <t xml:space="preserve">RPPN Faz Terra Nova_x000D_
</t>
  </si>
  <si>
    <t>Portaria nº 60 de 10/06/1997</t>
  </si>
  <si>
    <t>Porto Alegre do Norte e São José do Xingu</t>
  </si>
  <si>
    <t>16,81 km²</t>
  </si>
  <si>
    <t>Instrumento legal com memorial descritivo com erro, perímetro ajustado à base cartográfica.</t>
  </si>
  <si>
    <t>Parque Natural Municipal Lagoa das Garças</t>
  </si>
  <si>
    <t>PNM Lagoa das Garças</t>
  </si>
  <si>
    <t>Decreto n° 496 de 23/09/2020</t>
  </si>
  <si>
    <t>Juína</t>
  </si>
  <si>
    <t>Antes Parque Ambiental de Juína incomporado ao Parque Natural Municipal Lagoa das Garças conforme decreto desta UC.</t>
  </si>
  <si>
    <t xml:space="preserve">APA das Cab do Rio Cuiabá_x000D_
</t>
  </si>
  <si>
    <t xml:space="preserve">Decreto nº 2.206 de 23/04/1998 e Lei nº 7.161 de 23/08/1999_x000D_
</t>
  </si>
  <si>
    <t>Rosário Oeste e Nobres</t>
  </si>
  <si>
    <t>Rosário Oeste, Nobres, Nova Brasilândia, Santa Rita do Trivelato, Chapada dos Guimarães e Área isolada de Rosário Oeste.</t>
  </si>
  <si>
    <t>473410,6099 ha</t>
  </si>
  <si>
    <t>Portaria n° 909, de 05 de Dezembro de 2017</t>
  </si>
  <si>
    <t xml:space="preserve">Área parcialmente sobreposta a TI Santana (prioridade para a TI Santana)_x000D_
</t>
  </si>
  <si>
    <t>Área de sobreposição de jurisdição, a área é destinada para o município de Rosário Oeste, por ser o município que possui a lei mais recente.</t>
  </si>
  <si>
    <t>Área de Proteção Ambiental Municipal do Córrego Lucas</t>
  </si>
  <si>
    <t>APA Mun do Córrego do Lucas</t>
  </si>
  <si>
    <t>Decreto n° 3099 de 09/05/2016</t>
  </si>
  <si>
    <t>Lucas do Rio Verde</t>
  </si>
  <si>
    <t>Contagem Distinta de uc_no</t>
  </si>
  <si>
    <t>TERMO DE COOPERAÇÃO EST</t>
  </si>
  <si>
    <t>PARTICIPAÇÃO EFETIVA CONSELHO SOMA DE UC</t>
  </si>
  <si>
    <t>PLANO DE GESTAO MUNI</t>
  </si>
  <si>
    <t xml:space="preserve">TOTAL DE UC MUNI(CONTAGEM) </t>
  </si>
  <si>
    <t>TOTAL de UC EST</t>
  </si>
  <si>
    <t>TOTAL de UC FED</t>
  </si>
  <si>
    <t>TOTAL de UC</t>
  </si>
  <si>
    <t>Calculo PEC</t>
  </si>
  <si>
    <t>Cálculo TC</t>
  </si>
  <si>
    <t>Cálculo PG</t>
  </si>
  <si>
    <t>IQUC</t>
  </si>
  <si>
    <t>max</t>
  </si>
  <si>
    <t>min</t>
  </si>
  <si>
    <t>Cálculo do UCN</t>
  </si>
  <si>
    <t>UCN</t>
  </si>
  <si>
    <t>TIN</t>
  </si>
  <si>
    <t>Cálculo do IUCTI</t>
  </si>
  <si>
    <t xml:space="preserve"> UCN +TIN</t>
  </si>
  <si>
    <t>%IUCTI</t>
  </si>
  <si>
    <t>IUCTI</t>
  </si>
  <si>
    <t>Cálculo do TIN</t>
  </si>
  <si>
    <t>Área de Relevante Interesse Ecológico na região da Gleba A</t>
  </si>
  <si>
    <t>CACIQUE FONTOURA GLEBA I,  II, IV e V</t>
  </si>
  <si>
    <t>ERIKPAKTSÁ</t>
  </si>
  <si>
    <t xml:space="preserve">Estação Ecológica do Rio Ronuro_x000D_
</t>
  </si>
  <si>
    <t>Parque Municipal Augusto Ruschi</t>
  </si>
  <si>
    <t xml:space="preserve">Parque Municipal das Araras_x000D_
</t>
  </si>
  <si>
    <t>Parque Natural Municipal das Lagoas Claudia Mingorance Duram</t>
  </si>
  <si>
    <t>Parque Natural Municipal do Córrego Lucas</t>
  </si>
  <si>
    <t>Parque Natural Municipal Marighella</t>
  </si>
  <si>
    <t>Parque Natural Municipal O Semeador</t>
  </si>
  <si>
    <t>Parque Natural Municipal Raimundo Tivotto Mascarello</t>
  </si>
  <si>
    <t>Refúgio da Vida Silvestre Antônio Conselheiro</t>
  </si>
  <si>
    <t>(vazio)</t>
  </si>
  <si>
    <t>QGUCN X 0,3</t>
  </si>
  <si>
    <t>areahasemsobreposicao</t>
  </si>
  <si>
    <t>CACERES</t>
  </si>
  <si>
    <t>CAMPO NOVO DOS PARECIS</t>
  </si>
  <si>
    <t>CAMPOS DE JULIO</t>
  </si>
  <si>
    <t>CANA BRAVA DO NORTE</t>
  </si>
  <si>
    <t>CLAUDIA</t>
  </si>
  <si>
    <t>CONQUISTA D’OESTE</t>
  </si>
  <si>
    <t>CURVELANDIA</t>
  </si>
  <si>
    <t>NOSSA Sª. DO LIVRAMENTO</t>
  </si>
  <si>
    <t>NOVA MARINGA</t>
  </si>
  <si>
    <t>POXORÉO</t>
  </si>
  <si>
    <t>RONDONOPÓLIS</t>
  </si>
  <si>
    <t>SANTO ANTÔNIO DO LEVERGER</t>
  </si>
  <si>
    <t>SÃO JOSÉ DO XINGÚ</t>
  </si>
  <si>
    <t>VARZEA GRANDE</t>
  </si>
  <si>
    <t>Ranking 2024</t>
  </si>
  <si>
    <t>posicao</t>
  </si>
  <si>
    <t>result</t>
  </si>
  <si>
    <t>muni</t>
  </si>
  <si>
    <t>Acorizal</t>
  </si>
  <si>
    <t>Alto Boa Vista</t>
  </si>
  <si>
    <t>Alto Garças</t>
  </si>
  <si>
    <t>Alto Paraguai</t>
  </si>
  <si>
    <t>Araguaiana</t>
  </si>
  <si>
    <t>Araguainha</t>
  </si>
  <si>
    <t>Araputanga</t>
  </si>
  <si>
    <t>Arenápolis</t>
  </si>
  <si>
    <t>Barra do Bugres</t>
  </si>
  <si>
    <t>Barra do Garças</t>
  </si>
  <si>
    <t>Boa Esperança do Norte</t>
  </si>
  <si>
    <t>Bom Jesus do Araguaia</t>
  </si>
  <si>
    <t>Brasnorte</t>
  </si>
  <si>
    <t>Campinápolis</t>
  </si>
  <si>
    <t>Campo Novo do Parecis</t>
  </si>
  <si>
    <t>Campo Verde</t>
  </si>
  <si>
    <t>Campos de Júlio</t>
  </si>
  <si>
    <t>Canabrava do Norte</t>
  </si>
  <si>
    <t>Canarana</t>
  </si>
  <si>
    <t>Carlinda</t>
  </si>
  <si>
    <t>Castanheira</t>
  </si>
  <si>
    <t>Cocalinho</t>
  </si>
  <si>
    <t>Comodoro</t>
  </si>
  <si>
    <t>Confresa</t>
  </si>
  <si>
    <t>Conquista D'Oeste</t>
  </si>
  <si>
    <t>Curvelândia</t>
  </si>
  <si>
    <t>Denise</t>
  </si>
  <si>
    <t>Diamantino</t>
  </si>
  <si>
    <t>Dom Aquino</t>
  </si>
  <si>
    <t>Feliz Natal</t>
  </si>
  <si>
    <t>Figueirópolis D'Oeste</t>
  </si>
  <si>
    <t>Gaúcha do Norte</t>
  </si>
  <si>
    <t>General Carneiro</t>
  </si>
  <si>
    <t>Glória D'Oeste</t>
  </si>
  <si>
    <t>Guarantã do Norte</t>
  </si>
  <si>
    <t>Indiavaí</t>
  </si>
  <si>
    <t>Ipiranga do Norte</t>
  </si>
  <si>
    <t>Itanhangá</t>
  </si>
  <si>
    <t>Itaúba</t>
  </si>
  <si>
    <t>Itiquira</t>
  </si>
  <si>
    <t>Jaciara</t>
  </si>
  <si>
    <t>Jangada</t>
  </si>
  <si>
    <t>Jauru</t>
  </si>
  <si>
    <t>Juara</t>
  </si>
  <si>
    <t>Juruena</t>
  </si>
  <si>
    <t>Juscimeira</t>
  </si>
  <si>
    <t>Lambari D'Oeste</t>
  </si>
  <si>
    <t>Luciara</t>
  </si>
  <si>
    <t>Matupá</t>
  </si>
  <si>
    <t>Mirassol d'Oeste</t>
  </si>
  <si>
    <t>Nobres</t>
  </si>
  <si>
    <t>Nortelândia</t>
  </si>
  <si>
    <t>Nossa Senhora do Livramento</t>
  </si>
  <si>
    <t>Nova Bandeirantes</t>
  </si>
  <si>
    <t>Nova Brasilândia</t>
  </si>
  <si>
    <t>Nova Guarita</t>
  </si>
  <si>
    <t>Nova Marilândia</t>
  </si>
  <si>
    <t>Nova Monte Verde</t>
  </si>
  <si>
    <t>Nova Mutum</t>
  </si>
  <si>
    <t>Nova Nazaré</t>
  </si>
  <si>
    <t>Nova Olímpia</t>
  </si>
  <si>
    <t>Nova Santa Helena</t>
  </si>
  <si>
    <t>Nova Ubiratã</t>
  </si>
  <si>
    <t>Novo Horizonte do Norte</t>
  </si>
  <si>
    <t>Novo Santo Antônio</t>
  </si>
  <si>
    <t>Novo São Joaquim</t>
  </si>
  <si>
    <t>Paranaíta</t>
  </si>
  <si>
    <t>Pedra Preta</t>
  </si>
  <si>
    <t>Peixoto de Azevedo</t>
  </si>
  <si>
    <t>Planalto da Serra</t>
  </si>
  <si>
    <t>Pontal do Araguaia</t>
  </si>
  <si>
    <t>Pontes e Lacerda</t>
  </si>
  <si>
    <t>Porto Alegre do Norte</t>
  </si>
  <si>
    <t>Porto dos Gaúchos</t>
  </si>
  <si>
    <t>Porto Esperidião</t>
  </si>
  <si>
    <t>Porto Estrela</t>
  </si>
  <si>
    <t>Poxoréu</t>
  </si>
  <si>
    <t>Primavera do Leste</t>
  </si>
  <si>
    <t>Querência</t>
  </si>
  <si>
    <t>Reserva do Cabaçal</t>
  </si>
  <si>
    <t>Ribeirão Cascalheira</t>
  </si>
  <si>
    <t>Ribeirãozinho</t>
  </si>
  <si>
    <t>Rio Branco</t>
  </si>
  <si>
    <t>Rondolândia</t>
  </si>
  <si>
    <t>Rosário Oeste</t>
  </si>
  <si>
    <t>Salto do Céu</t>
  </si>
  <si>
    <t>Santa Carmem</t>
  </si>
  <si>
    <t>Santa Rita do Trivelato</t>
  </si>
  <si>
    <t>Santa Terezinha</t>
  </si>
  <si>
    <t>Santo Afonso</t>
  </si>
  <si>
    <t>Santo Antônio do Leste</t>
  </si>
  <si>
    <t>São Félix do Araguaia</t>
  </si>
  <si>
    <t>São José do Povo</t>
  </si>
  <si>
    <t>São José do Rio Claro</t>
  </si>
  <si>
    <t>São José do Xingu</t>
  </si>
  <si>
    <t>São José dos Quatro Marcos</t>
  </si>
  <si>
    <t>São Pedro da Cipa</t>
  </si>
  <si>
    <t>Sapezal</t>
  </si>
  <si>
    <t>Serra Nova Dourada</t>
  </si>
  <si>
    <t>Tabaporã</t>
  </si>
  <si>
    <t>Tapurah</t>
  </si>
  <si>
    <t>Torixoréu</t>
  </si>
  <si>
    <t>União do Sul</t>
  </si>
  <si>
    <t>Vale de São Domingos</t>
  </si>
  <si>
    <t>Vera</t>
  </si>
  <si>
    <t>Vila Rica</t>
  </si>
  <si>
    <t xml:space="preserve"> IUCTI</t>
  </si>
  <si>
    <t>cUCTI</t>
  </si>
  <si>
    <t>3*cIUCTI</t>
  </si>
  <si>
    <t>MUNICÍPIO</t>
  </si>
  <si>
    <t>IUCTI FINAL (3%)</t>
  </si>
  <si>
    <t>Município</t>
  </si>
  <si>
    <t>RANKING 2025 Resultado Final</t>
  </si>
  <si>
    <t>Ranking 2025 Memória de Calculo</t>
  </si>
  <si>
    <t>R_RF</t>
  </si>
  <si>
    <t>R_MCF</t>
  </si>
  <si>
    <t>FID</t>
  </si>
  <si>
    <t>FID_UCTI_F</t>
  </si>
  <si>
    <t>Area_UCTI_</t>
  </si>
  <si>
    <t>Categoria</t>
  </si>
  <si>
    <t>Jurisd</t>
  </si>
  <si>
    <t>https://intergeo.intermat.mt.gov.br/portal/sharing/rest/content/items/b6f39af818434a75af7ffb7949cd8ac4/data</t>
  </si>
  <si>
    <t>https://intergeo.intermat.mt.gov.br/portal/sharing/rest/content/items/c8f94597c94d4e459891267fbfcce74b/data</t>
  </si>
  <si>
    <t>https://intergeo.intermat.mt.gov.br/portal/sharing/rest/content/items/d172bcc47b8246dfbdc720504a3fa98c/data</t>
  </si>
  <si>
    <t>https://intergeo.intermat.mt.gov.br/portal/sharing/rest/content/items/b340a19fdf684d02bc03a372b5475784/data</t>
  </si>
  <si>
    <t>https://intergeo.intermat.mt.gov.br/portal/sharing/rest/content/items/055efbd08c6d449dbe664330078810ba/data</t>
  </si>
  <si>
    <t>https://intergeo.intermat.mt.gov.br/portal/sharing/rest/content/items/9ba2ba3cbd82445c93801e2852d60d3b/data</t>
  </si>
  <si>
    <t>https://intergeo.intermat.mt.gov.br/portal/sharing/rest/content/items/6e244d1faeed44868d787867ac03265e/data</t>
  </si>
  <si>
    <t>https://intergeo.intermat.mt.gov.br/portal/sharing/rest/content/items/f822b99b459e445880a43a6e1420dd3b/data</t>
  </si>
  <si>
    <t>https://intergeo.intermat.mt.gov.br/portal/sharing/rest/content/items/e9d9a6592e83451a8c8b41b211049acc/data</t>
  </si>
  <si>
    <t>https://intergeo.intermat.mt.gov.br/portal/sharing/rest/content/items/15706468a61d420da1ba534df77747d1/data</t>
  </si>
  <si>
    <t>https://intergeo.intermat.mt.gov.br/portal/sharing/rest/content/items/be7f645da78f42ac8b55147c19edf10d/data</t>
  </si>
  <si>
    <t>https://intergeo.intermat.mt.gov.br/portal/sharing/rest/content/items/098242e64a8f47e58f6f77e731bf9803/data</t>
  </si>
  <si>
    <t>https://intergeo.intermat.mt.gov.br/portal/sharing/rest/content/items/30573c5f5ee34849bfc46dbd9bbc8b8f/data</t>
  </si>
  <si>
    <t>https://intergeo.intermat.mt.gov.br/portal/sharing/rest/content/items/7e38dc3c524e4b0994009c997ba671d0/data</t>
  </si>
  <si>
    <t>https://intergeo.intermat.mt.gov.br/portal/sharing/rest/content/items/a0e1c9f620d74721b0681fbcaed750bf/data</t>
  </si>
  <si>
    <t>https://intergeo.intermat.mt.gov.br/portal/sharing/rest/content/items/969326d28efe495ba87084a74ac1ba64/data</t>
  </si>
  <si>
    <t>https://intergeo.intermat.mt.gov.br/portal/sharing/rest/content/items/67eb604ff86f4bf7b9089cf029d1f796/data</t>
  </si>
  <si>
    <t>https://intergeo.intermat.mt.gov.br/portal/sharing/rest/content/items/e3eb0c6592c04edf925087a2a3213bc9/data</t>
  </si>
  <si>
    <t>https://intergeo.intermat.mt.gov.br/portal/sharing/rest/content/items/6fe6c0bbcb584bae80aadf35c9592e80/data</t>
  </si>
  <si>
    <t>https://intergeo.intermat.mt.gov.br/portal/sharing/rest/content/items/f47ba1dcd552435d88502aa123bed47b/data</t>
  </si>
  <si>
    <t>https://intergeo.intermat.mt.gov.br/portal/sharing/rest/content/items/ca03ac6b3e894ea4bb246fc764113af0/data</t>
  </si>
  <si>
    <t>https://intergeo.intermat.mt.gov.br/portal/sharing/rest/content/items/637953f92c23428d8c655712c4a381a0/data</t>
  </si>
  <si>
    <t>https://intergeo.intermat.mt.gov.br/portal/sharing/rest/content/items/decb2aa91600401da141da9dea727873/data</t>
  </si>
  <si>
    <t>https://intergeo.intermat.mt.gov.br/portal/sharing/rest/content/items/b575b3d888b347199e382fbb19afb2ee/data</t>
  </si>
  <si>
    <t>https://intergeo.intermat.mt.gov.br/portal/sharing/rest/content/items/7c8f5e0267754617b87633ddf03027ff/data</t>
  </si>
  <si>
    <t>https://intergeo.intermat.mt.gov.br/portal/sharing/rest/content/items/29a490f4502a4c058c73e750f1317263/data</t>
  </si>
  <si>
    <t>https://intergeo.intermat.mt.gov.br/portal/sharing/rest/content/items/3ebaf93e37534f8a9c2974a569fef569/data</t>
  </si>
  <si>
    <t>https://intergeo.intermat.mt.gov.br/portal/sharing/rest/content/items/459b4cd90d63442bbe4c49314f853f57/data</t>
  </si>
  <si>
    <t>https://intergeo.intermat.mt.gov.br/portal/sharing/rest/content/items/3693d2f3cd0846d48d43323d162f0e7f/data</t>
  </si>
  <si>
    <t>https://intergeo.intermat.mt.gov.br/portal/sharing/rest/content/items/5e687074e9bf43ea9676b5c69994b557/data</t>
  </si>
  <si>
    <t>https://intergeo.intermat.mt.gov.br/portal/sharing/rest/content/items/25e3a5acf3fa495bb4f2355cf5c1364a/data</t>
  </si>
  <si>
    <t>https://intergeo.intermat.mt.gov.br/portal/sharing/rest/content/items/396b311828434783bc06e2ba4ed67aa8/data</t>
  </si>
  <si>
    <t>https://intergeo.intermat.mt.gov.br/portal/sharing/rest/content/items/7827dc0fe618460c8e159b02491fdf8d/data</t>
  </si>
  <si>
    <t>https://intergeo.intermat.mt.gov.br/portal/sharing/rest/content/items/846b309f64194175964c78209800ce34/data</t>
  </si>
  <si>
    <t>https://intergeo.intermat.mt.gov.br/portal/sharing/rest/content/items/897ca94ba02747e5accc792edb4d66f9/data</t>
  </si>
  <si>
    <t>https://intergeo.intermat.mt.gov.br/portal/sharing/rest/content/items/9f9b23e3aa454cd28d4238d320e398c6/data</t>
  </si>
  <si>
    <t>https://intergeo.intermat.mt.gov.br/portal/sharing/rest/content/items/de74577886e447b096adb763c69a84ad/data</t>
  </si>
  <si>
    <t>https://intergeo.intermat.mt.gov.br/portal/sharing/rest/content/items/039ba116ea5f4aa2b60459966045a5eb/data</t>
  </si>
  <si>
    <t>https://intergeo.intermat.mt.gov.br/portal/sharing/rest/content/items/5e22c9e9581c4f74a31c3ff099e959e2/data</t>
  </si>
  <si>
    <t>https://intergeo.intermat.mt.gov.br/portal/sharing/rest/content/items/b329b194cfce400eaa761ec0920ca13d/data</t>
  </si>
  <si>
    <t>https://intergeo.intermat.mt.gov.br/portal/sharing/rest/content/items/b020f3dad06244e6b8766b6ea02ac9c1/data</t>
  </si>
  <si>
    <t>https://intergeo.intermat.mt.gov.br/portal/sharing/rest/content/items/28b96a7464254dcb82e4ea902ea5a2bb/data</t>
  </si>
  <si>
    <t>https://intergeo.intermat.mt.gov.br/portal/sharing/rest/content/items/cfb7300f43ef4785b939a127d9dd4aff/data</t>
  </si>
  <si>
    <t>https://intergeo.intermat.mt.gov.br/portal/sharing/rest/content/items/e0ffb5ef7a654aaeba35d193a0356390/data</t>
  </si>
  <si>
    <t>https://intergeo.intermat.mt.gov.br/portal/sharing/rest/content/items/a37e5440890f4d7e96ea62bc80a80ba4/data</t>
  </si>
  <si>
    <t>https://intergeo.intermat.mt.gov.br/portal/sharing/rest/content/items/477f48779ba842138762b24396b4c398/data</t>
  </si>
  <si>
    <t>https://intergeo.intermat.mt.gov.br/portal/sharing/rest/content/items/2b1a6ffbeed74723a6b0b077a4bfe962/data</t>
  </si>
  <si>
    <t>https://intergeo.intermat.mt.gov.br/portal/sharing/rest/content/items/2980f28ffc244b7ea8a994445d65f7b4/data</t>
  </si>
  <si>
    <t>https://intergeo.intermat.mt.gov.br/portal/sharing/rest/content/items/f4c098ca857f42dab6b5110b484b8471/data</t>
  </si>
  <si>
    <t>https://intergeo.intermat.mt.gov.br/portal/sharing/rest/content/items/a07ba8514ee84252ae6d4d835a90ec82/data</t>
  </si>
  <si>
    <t>https://intergeo.intermat.mt.gov.br/portal/sharing/rest/content/items/00cdfd5e21f94115b9736b9ea59c6d7a/data</t>
  </si>
  <si>
    <t>https://intergeo.intermat.mt.gov.br/portal/sharing/rest/content/items/402b1f2ab7104bb795597c460c0ad7ef/data</t>
  </si>
  <si>
    <t>https://intergeo.intermat.mt.gov.br/portal/sharing/rest/content/items/cd7a681025b34213a2596cba8fb57659/data</t>
  </si>
  <si>
    <t>Área não descrita nas leis vigentes que definem seus limites, ou seja, sua desc. não consta nos memoriais dos municípios que a circundam. Esta área é destinada ao município de Barra do Bugres, por ser o município que a referiu em lei territorial</t>
  </si>
  <si>
    <t>https://intergeo.intermat.mt.gov.br/portal/sharing/rest/content/items/51c451a5ad4e4d7cb416d063bd40f110/data</t>
  </si>
  <si>
    <t>https://intergeo.intermat.mt.gov.br/portal/sharing/rest/content/items/23897ebd56fd4d29ae075417c02a908b/data</t>
  </si>
  <si>
    <t>https://intergeo.intermat.mt.gov.br/portal/sharing/rest/content/items/8c2f3613f15f4d7db03257bca9558a2f/data</t>
  </si>
  <si>
    <t>https://intergeo.intermat.mt.gov.br/portal/sharing/rest/content/items/00a309ca63d74bd783c27b56f23473e9/data</t>
  </si>
  <si>
    <t>https://intergeo.intermat.mt.gov.br/portal/sharing/rest/content/items/72f0be7c85834054bf204fe6302eced8/data</t>
  </si>
  <si>
    <t>https://intergeo.intermat.mt.gov.br/portal/sharing/rest/content/items/5b8f4304434645eb90aaf80b52500792/data</t>
  </si>
  <si>
    <t>https://intergeo.intermat.mt.gov.br/portal/sharing/rest/content/items/1480ee4bdcfd44cbb55de0b91518e37c/data</t>
  </si>
  <si>
    <t>https://intergeo.intermat.mt.gov.br/portal/sharing/rest/content/items/cebcaa83759c4305a609f71dc3f743e4/data</t>
  </si>
  <si>
    <t>https://intergeo.intermat.mt.gov.br/portal/sharing/rest/content/items/cc9caf01ea4148d79609e59522e175e6/data</t>
  </si>
  <si>
    <t>https://intergeo.intermat.mt.gov.br/portal/sharing/rest/content/items/8fcc26aed25b4590b66299a8888cbdcc/data</t>
  </si>
  <si>
    <t>https://intergeo.intermat.mt.gov.br/portal/sharing/rest/content/items/64023406fe29476683d7e931a382bfeb/data</t>
  </si>
  <si>
    <t>https://intergeo.intermat.mt.gov.br/portal/sharing/rest/content/items/9c38432d1b0344b5956c7f731674f3e6/data</t>
  </si>
  <si>
    <t>https://intergeo.intermat.mt.gov.br/portal/sharing/rest/content/items/ea8c8fa8291c4ddd9b17e9599439365f/data</t>
  </si>
  <si>
    <t>https://intergeo.intermat.mt.gov.br/portal/sharing/rest/content/items/58b6120e534a4aab8328f0cd8901e74b/data</t>
  </si>
  <si>
    <t>https://intergeo.intermat.mt.gov.br/portal/sharing/rest/content/items/bcbb3a80f1a344fe846d4eb9febc14ce/data</t>
  </si>
  <si>
    <t>https://intergeo.intermat.mt.gov.br/portal/sharing/rest/content/items/37d0be93a3d645458d43d25da6f65cb6/data</t>
  </si>
  <si>
    <t>https://intergeo.intermat.mt.gov.br/portal/sharing/rest/content/items/a7771b26f663467ebe4496e0f454b5ba/data</t>
  </si>
  <si>
    <t>https://intergeo.intermat.mt.gov.br/portal/sharing/rest/content/items/496c0623fead4b8d8ebc7f7461c9a860/data</t>
  </si>
  <si>
    <t>https://intergeo.intermat.mt.gov.br/portal/sharing/rest/content/items/17e21e83491e48958787f00f275a3e31/data</t>
  </si>
  <si>
    <t>https://intergeo.intermat.mt.gov.br/portal/sharing/rest/content/items/ad18bdd8c2dc471a98e1f9d7e2402ffe/data</t>
  </si>
  <si>
    <t>https://intergeo.intermat.mt.gov.br/portal/sharing/rest/content/items/e2d8db40bdce43b182b9ec99c3df5140/data</t>
  </si>
  <si>
    <t>https://intergeo.intermat.mt.gov.br/portal/sharing/rest/content/items/e455f9080c6f43cdacb5e0916e5ff4e3/data</t>
  </si>
  <si>
    <t>https://intergeo.intermat.mt.gov.br/portal/sharing/rest/content/items/04f51d2b5e214d3ab3f3f70442ae0a23/data</t>
  </si>
  <si>
    <t>https://intergeo.intermat.mt.gov.br/portal/sharing/rest/content/items/9085ca708a2d4d8482fa6f0b33685ab0/data</t>
  </si>
  <si>
    <t>https://intergeo.intermat.mt.gov.br/portal/sharing/rest/content/items/af99c727339d4dbdb48c133f92eb95be/data</t>
  </si>
  <si>
    <t>https://intergeo.intermat.mt.gov.br/portal/sharing/rest/content/items/d9ad7a618a734366b40180194896d057/data</t>
  </si>
  <si>
    <t>https://intergeo.intermat.mt.gov.br/portal/sharing/rest/content/items/fb78a7e95e464a7e81f8fe31747e43ed/data</t>
  </si>
  <si>
    <t>https://intergeo.intermat.mt.gov.br/portal/sharing/rest/content/items/ab24f454be64409cb69e7d243040cded/data</t>
  </si>
  <si>
    <t>https://intergeo.intermat.mt.gov.br/portal/sharing/rest/content/items/d5625b35b370406da7897d23e4a8d2d7/data</t>
  </si>
  <si>
    <t>https://intergeo.intermat.mt.gov.br/portal/sharing/rest/content/items/9e199189f12945d5b7f2d5227158b381/data</t>
  </si>
  <si>
    <t>https://intergeo.intermat.mt.gov.br/portal/sharing/rest/content/items/7a98b77a721b4e30a9d8bd2879bc5522/data</t>
  </si>
  <si>
    <t>https://intergeo.intermat.mt.gov.br/portal/sharing/rest/content/items/66fb572b9f614109ab722e56abeed7d0/data</t>
  </si>
  <si>
    <t>https://intergeo.intermat.mt.gov.br/portal/sharing/rest/content/items/38b1ba77e12a4a77953afc791d85364c/data</t>
  </si>
  <si>
    <t>https://intergeo.intermat.mt.gov.br/portal/sharing/rest/content/items/5e1607da4bf64ee8989fcf05503e2fd8/data</t>
  </si>
  <si>
    <t>https://intergeo.intermat.mt.gov.br/portal/sharing/rest/content/items/50e2369c9f1145809812a66ee1220263/data</t>
  </si>
  <si>
    <t>https://intergeo.intermat.mt.gov.br/portal/sharing/rest/content/items/7e38e8f5e43c4e60ae9b012705fc8638/data</t>
  </si>
  <si>
    <t>https://intergeo.intermat.mt.gov.br/portal/sharing/rest/content/items/a6452aec31954101a8eae4dbc0669209/data</t>
  </si>
  <si>
    <t>https://intergeo.intermat.mt.gov.br/portal/sharing/rest/content/items/b7f1ca829e6045c49314c1098db82088/data</t>
  </si>
  <si>
    <t>https://intergeo.intermat.mt.gov.br/portal/sharing/rest/content/items/f82de4a42a83487e82ccd61f6c44c14e/data</t>
  </si>
  <si>
    <t>https://intergeo.intermat.mt.gov.br/portal/sharing/rest/content/items/4016b9239706425990ea5a148f17712f/data</t>
  </si>
  <si>
    <t>https://intergeo.intermat.mt.gov.br/portal/sharing/rest/content/items/3255c86d117644b89a151b168c619b16/data</t>
  </si>
  <si>
    <t>https://intergeo.intermat.mt.gov.br/portal/sharing/rest/content/items/00ecd9a8866a41b1bdbdcbbd9a129a0d/data</t>
  </si>
  <si>
    <t>https://intergeo.intermat.mt.gov.br/portal/sharing/rest/content/items/76fccd26738a46b59090e9dbdc9f5bce/data</t>
  </si>
  <si>
    <t>https://intergeo.intermat.mt.gov.br/portal/sharing/rest/content/items/24f3fecb0248409da4afaa899a7c4e53/data</t>
  </si>
  <si>
    <t>Participação Efetiva em Conselho PEC</t>
  </si>
  <si>
    <t xml:space="preserve">Termo de Cooperação Técnica </t>
  </si>
  <si>
    <t xml:space="preserve">Plano de Gestão </t>
  </si>
  <si>
    <t>Qualitativo</t>
  </si>
  <si>
    <t>Qualitativo ponderado (QGUCN)</t>
  </si>
  <si>
    <t>UC ESTADUAL</t>
  </si>
  <si>
    <t>UC FEDERAL</t>
  </si>
  <si>
    <t>UC MUNICIPAL</t>
  </si>
  <si>
    <t>PLANO DE GESTAO MUNICIPAL</t>
  </si>
  <si>
    <t>TERMO DE COOPERAÇÃO TECNICA</t>
  </si>
  <si>
    <t xml:space="preserve">PARTICIPAÇÃO EFETIVA CONSELHO </t>
  </si>
  <si>
    <t>NOME_ÁREA (UC/TI)</t>
  </si>
  <si>
    <t>MAPA (pdf)</t>
  </si>
  <si>
    <t>SOMATÓRIO (TI +UC)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</si>
</sst>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#,##0.000"/>
    <numFmt numFmtId="165" formatCode="#,##0.0000"/>
    <numFmt numFmtId="166" formatCode="#,##0.00000"/>
    <numFmt numFmtId="167" formatCode="#,##0.0000000"/>
    <numFmt numFmtId="168" formatCode="_-* #,##0.00000_-;\-* #,##0.00000_-;_-* &quot;-&quot;??_-;_-@_-"/>
    <numFmt numFmtId="169" formatCode="#,##0.00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theme="5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7">
    <xf numFmtId="0" fontId="0" fillId="0" borderId="0" xfId="0"/>
    <xf numFmtId="14" fontId="0" fillId="0" borderId="0" xfId="0" applyNumberFormat="1"/>
    <xf numFmtId="43" fontId="0" fillId="0" borderId="0" xfId="1" applyFont="1"/>
    <xf numFmtId="0" fontId="0" fillId="0" borderId="1" xfId="0" applyBorder="1"/>
    <xf numFmtId="164" fontId="0" fillId="0" borderId="1" xfId="0" applyNumberForma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5" fontId="0" fillId="0" borderId="0" xfId="0" applyNumberFormat="1"/>
    <xf numFmtId="0" fontId="0" fillId="0" borderId="0" xfId="0" applyAlignment="1">
      <alignment wrapText="1"/>
    </xf>
    <xf numFmtId="4" fontId="0" fillId="0" borderId="0" xfId="0" applyNumberFormat="1"/>
    <xf numFmtId="0" fontId="0" fillId="0" borderId="0" xfId="0" applyAlignment="1"/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7" fontId="0" fillId="0" borderId="0" xfId="0" applyNumberFormat="1"/>
    <xf numFmtId="168" fontId="0" fillId="0" borderId="0" xfId="1" applyNumberFormat="1" applyFo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12" borderId="7" xfId="0" applyFont="1" applyFill="1" applyBorder="1" applyAlignment="1">
      <alignment horizontal="center" vertical="center" wrapText="1"/>
    </xf>
    <xf numFmtId="0" fontId="3" fillId="12" borderId="8" xfId="0" applyFont="1" applyFill="1" applyBorder="1" applyAlignment="1">
      <alignment horizontal="center" vertical="center" wrapText="1"/>
    </xf>
    <xf numFmtId="0" fontId="3" fillId="12" borderId="9" xfId="0" applyFont="1" applyFill="1" applyBorder="1" applyAlignment="1">
      <alignment horizontal="center" vertical="center" wrapText="1"/>
    </xf>
    <xf numFmtId="0" fontId="3" fillId="13" borderId="7" xfId="0" applyFont="1" applyFill="1" applyBorder="1" applyAlignment="1">
      <alignment horizontal="center" vertical="center" wrapText="1"/>
    </xf>
    <xf numFmtId="0" fontId="3" fillId="13" borderId="8" xfId="0" applyFont="1" applyFill="1" applyBorder="1" applyAlignment="1">
      <alignment horizontal="center" vertical="center" wrapText="1"/>
    </xf>
    <xf numFmtId="0" fontId="3" fillId="13" borderId="9" xfId="0" applyFont="1" applyFill="1" applyBorder="1" applyAlignment="1">
      <alignment horizontal="center" vertical="center" wrapText="1"/>
    </xf>
    <xf numFmtId="0" fontId="3" fillId="15" borderId="7" xfId="0" applyFont="1" applyFill="1" applyBorder="1" applyAlignment="1">
      <alignment horizontal="center" vertical="center" wrapText="1"/>
    </xf>
    <xf numFmtId="0" fontId="3" fillId="15" borderId="8" xfId="0" applyFont="1" applyFill="1" applyBorder="1" applyAlignment="1">
      <alignment horizontal="center" vertical="center" wrapText="1"/>
    </xf>
    <xf numFmtId="0" fontId="3" fillId="15" borderId="9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15" borderId="10" xfId="0" applyFont="1" applyFill="1" applyBorder="1" applyAlignment="1">
      <alignment horizontal="center" vertical="center"/>
    </xf>
    <xf numFmtId="0" fontId="2" fillId="15" borderId="1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6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6" fontId="2" fillId="0" borderId="8" xfId="0" applyNumberFormat="1" applyFon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43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/>
    <xf numFmtId="0" fontId="13" fillId="0" borderId="0" xfId="0" applyFont="1"/>
    <xf numFmtId="166" fontId="0" fillId="0" borderId="2" xfId="0" applyNumberFormat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166" fontId="0" fillId="0" borderId="6" xfId="0" applyNumberForma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0" fontId="0" fillId="0" borderId="21" xfId="0" pivotButton="1" applyBorder="1"/>
    <xf numFmtId="0" fontId="0" fillId="0" borderId="22" xfId="0" pivotButton="1" applyBorder="1"/>
    <xf numFmtId="0" fontId="0" fillId="0" borderId="22" xfId="0" applyBorder="1"/>
    <xf numFmtId="0" fontId="0" fillId="0" borderId="4" xfId="0" pivotButton="1" applyBorder="1"/>
    <xf numFmtId="0" fontId="0" fillId="0" borderId="5" xfId="0" applyBorder="1"/>
    <xf numFmtId="0" fontId="7" fillId="4" borderId="24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7" fillId="8" borderId="24" xfId="0" applyFont="1" applyFill="1" applyBorder="1" applyAlignment="1">
      <alignment horizontal="center" vertical="center"/>
    </xf>
    <xf numFmtId="0" fontId="6" fillId="11" borderId="16" xfId="0" applyFont="1" applyFill="1" applyBorder="1" applyAlignment="1">
      <alignment horizontal="center" vertical="center"/>
    </xf>
    <xf numFmtId="0" fontId="6" fillId="8" borderId="16" xfId="0" applyFont="1" applyFill="1" applyBorder="1" applyAlignment="1">
      <alignment horizontal="center" vertical="center"/>
    </xf>
    <xf numFmtId="0" fontId="7" fillId="8" borderId="16" xfId="0" applyFont="1" applyFill="1" applyBorder="1" applyAlignment="1">
      <alignment horizontal="center" vertical="center"/>
    </xf>
    <xf numFmtId="0" fontId="7" fillId="8" borderId="17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0" fillId="14" borderId="19" xfId="0" applyFill="1" applyBorder="1"/>
    <xf numFmtId="0" fontId="7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23" xfId="0" applyBorder="1"/>
    <xf numFmtId="0" fontId="0" fillId="0" borderId="6" xfId="0" applyBorder="1"/>
    <xf numFmtId="0" fontId="0" fillId="0" borderId="2" xfId="0" applyBorder="1" applyAlignment="1">
      <alignment horizontal="left"/>
    </xf>
    <xf numFmtId="0" fontId="0" fillId="0" borderId="0" xfId="0" applyNumberFormat="1" applyBorder="1"/>
    <xf numFmtId="166" fontId="0" fillId="0" borderId="0" xfId="0" applyNumberFormat="1" applyBorder="1"/>
    <xf numFmtId="166" fontId="0" fillId="0" borderId="3" xfId="0" applyNumberFormat="1" applyBorder="1"/>
    <xf numFmtId="0" fontId="0" fillId="0" borderId="4" xfId="0" applyBorder="1" applyAlignment="1">
      <alignment horizontal="left"/>
    </xf>
    <xf numFmtId="0" fontId="0" fillId="0" borderId="5" xfId="0" applyNumberFormat="1" applyBorder="1"/>
    <xf numFmtId="0" fontId="0" fillId="0" borderId="6" xfId="0" applyNumberFormat="1" applyBorder="1"/>
    <xf numFmtId="0" fontId="14" fillId="0" borderId="26" xfId="0" applyFont="1" applyBorder="1" applyAlignment="1">
      <alignment horizontal="center"/>
    </xf>
    <xf numFmtId="169" fontId="0" fillId="0" borderId="2" xfId="0" applyNumberFormat="1" applyBorder="1" applyAlignment="1">
      <alignment horizontal="center"/>
    </xf>
    <xf numFmtId="169" fontId="0" fillId="0" borderId="3" xfId="0" applyNumberFormat="1" applyBorder="1" applyAlignment="1">
      <alignment horizontal="center"/>
    </xf>
    <xf numFmtId="169" fontId="0" fillId="0" borderId="27" xfId="0" applyNumberFormat="1" applyBorder="1" applyAlignment="1">
      <alignment horizontal="center"/>
    </xf>
    <xf numFmtId="169" fontId="0" fillId="0" borderId="28" xfId="0" applyNumberFormat="1" applyBorder="1" applyAlignment="1">
      <alignment horizontal="center"/>
    </xf>
    <xf numFmtId="0" fontId="7" fillId="4" borderId="29" xfId="0" applyFont="1" applyFill="1" applyBorder="1" applyAlignment="1">
      <alignment horizontal="center" vertical="center"/>
    </xf>
    <xf numFmtId="169" fontId="0" fillId="0" borderId="1" xfId="0" applyNumberFormat="1" applyBorder="1" applyAlignment="1">
      <alignment horizontal="center"/>
    </xf>
    <xf numFmtId="0" fontId="0" fillId="0" borderId="30" xfId="0" applyBorder="1"/>
    <xf numFmtId="169" fontId="0" fillId="0" borderId="30" xfId="0" applyNumberFormat="1" applyBorder="1" applyAlignment="1">
      <alignment horizontal="center"/>
    </xf>
    <xf numFmtId="0" fontId="3" fillId="16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/>
    </xf>
    <xf numFmtId="169" fontId="9" fillId="0" borderId="2" xfId="0" applyNumberFormat="1" applyFont="1" applyBorder="1" applyAlignment="1">
      <alignment horizontal="center"/>
    </xf>
    <xf numFmtId="166" fontId="9" fillId="0" borderId="2" xfId="0" applyNumberFormat="1" applyFont="1" applyBorder="1" applyAlignment="1">
      <alignment horizontal="center"/>
    </xf>
    <xf numFmtId="166" fontId="9" fillId="0" borderId="3" xfId="0" applyNumberFormat="1" applyFont="1" applyBorder="1" applyAlignment="1">
      <alignment horizontal="center"/>
    </xf>
    <xf numFmtId="166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65" fontId="9" fillId="0" borderId="3" xfId="0" applyNumberFormat="1" applyFont="1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2" fillId="0" borderId="1" xfId="0" applyFont="1" applyBorder="1"/>
    <xf numFmtId="166" fontId="0" fillId="0" borderId="6" xfId="0" applyNumberFormat="1" applyBorder="1"/>
    <xf numFmtId="168" fontId="15" fillId="0" borderId="0" xfId="1" applyNumberFormat="1" applyFont="1"/>
    <xf numFmtId="0" fontId="15" fillId="0" borderId="0" xfId="0" applyFont="1"/>
    <xf numFmtId="43" fontId="15" fillId="0" borderId="0" xfId="1" applyFont="1"/>
    <xf numFmtId="167" fontId="15" fillId="0" borderId="0" xfId="0" applyNumberFormat="1" applyFont="1"/>
    <xf numFmtId="0" fontId="15" fillId="0" borderId="2" xfId="0" applyFont="1" applyBorder="1" applyAlignment="1">
      <alignment horizontal="left"/>
    </xf>
    <xf numFmtId="0" fontId="15" fillId="0" borderId="0" xfId="0" applyNumberFormat="1" applyFont="1" applyBorder="1"/>
    <xf numFmtId="166" fontId="15" fillId="0" borderId="0" xfId="0" applyNumberFormat="1" applyFont="1" applyBorder="1"/>
    <xf numFmtId="166" fontId="15" fillId="0" borderId="3" xfId="0" applyNumberFormat="1" applyFont="1" applyBorder="1"/>
    <xf numFmtId="0" fontId="16" fillId="0" borderId="3" xfId="0" applyFont="1" applyBorder="1" applyAlignment="1">
      <alignment horizontal="center"/>
    </xf>
    <xf numFmtId="166" fontId="15" fillId="0" borderId="2" xfId="0" applyNumberFormat="1" applyFont="1" applyBorder="1" applyAlignment="1">
      <alignment horizontal="center"/>
    </xf>
    <xf numFmtId="166" fontId="15" fillId="0" borderId="3" xfId="0" applyNumberFormat="1" applyFont="1" applyBorder="1" applyAlignment="1">
      <alignment horizontal="center"/>
    </xf>
    <xf numFmtId="166" fontId="15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165" fontId="15" fillId="0" borderId="3" xfId="0" applyNumberFormat="1" applyFont="1" applyBorder="1" applyAlignment="1">
      <alignment horizontal="center"/>
    </xf>
    <xf numFmtId="165" fontId="15" fillId="0" borderId="0" xfId="0" applyNumberFormat="1" applyFont="1"/>
    <xf numFmtId="0" fontId="2" fillId="13" borderId="21" xfId="0" applyFont="1" applyFill="1" applyBorder="1" applyAlignment="1">
      <alignment horizontal="center" vertical="center" wrapText="1"/>
    </xf>
    <xf numFmtId="0" fontId="2" fillId="13" borderId="22" xfId="0" applyFont="1" applyFill="1" applyBorder="1" applyAlignment="1">
      <alignment horizontal="center" vertical="center" wrapText="1"/>
    </xf>
    <xf numFmtId="0" fontId="2" fillId="13" borderId="23" xfId="0" applyFont="1" applyFill="1" applyBorder="1" applyAlignment="1">
      <alignment horizontal="center" vertical="center" wrapText="1"/>
    </xf>
    <xf numFmtId="0" fontId="6" fillId="7" borderId="18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/>
    </xf>
    <xf numFmtId="0" fontId="6" fillId="9" borderId="18" xfId="0" applyFont="1" applyFill="1" applyBorder="1" applyAlignment="1">
      <alignment horizontal="center" vertical="center"/>
    </xf>
    <xf numFmtId="0" fontId="6" fillId="9" borderId="20" xfId="0" applyFont="1" applyFill="1" applyBorder="1" applyAlignment="1">
      <alignment horizontal="center" vertical="center"/>
    </xf>
    <xf numFmtId="0" fontId="6" fillId="9" borderId="19" xfId="0" applyFont="1" applyFill="1" applyBorder="1" applyAlignment="1">
      <alignment horizontal="center" vertical="center"/>
    </xf>
    <xf numFmtId="0" fontId="6" fillId="10" borderId="21" xfId="0" applyFont="1" applyFill="1" applyBorder="1" applyAlignment="1">
      <alignment horizontal="center" vertical="center"/>
    </xf>
    <xf numFmtId="0" fontId="6" fillId="10" borderId="22" xfId="0" applyFont="1" applyFill="1" applyBorder="1" applyAlignment="1">
      <alignment horizontal="center" vertical="center"/>
    </xf>
    <xf numFmtId="0" fontId="6" fillId="10" borderId="23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43" fontId="0" fillId="2" borderId="0" xfId="1" applyFont="1" applyFill="1" applyAlignment="1">
      <alignment horizontal="center"/>
    </xf>
    <xf numFmtId="0" fontId="2" fillId="13" borderId="0" xfId="0" applyFont="1" applyFill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102">
    <dxf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textRotation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center" textRotation="0" indent="0" justifyLastLine="0" shrinkToFit="0" readingOrder="0"/>
      <border diagonalUp="0" diagonalDown="0">
        <left/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alignment horizontal="center" textRotation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alignment horizontal="center" textRotation="0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/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numFmt numFmtId="165" formatCode="#,##0.000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9" formatCode="#,##0.0000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9" formatCode="#,##0.0000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9" formatCode="#,##0.0000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65" formatCode="#,##0.0000"/>
    </dxf>
    <dxf>
      <numFmt numFmtId="166" formatCode="#,##0.00000"/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166" formatCode="#,##0.00000"/>
      <alignment horizontal="center" vertical="bottom" textRotation="0" wrapText="0" indent="0" justifyLastLine="0" shrinkToFit="0" readingOrder="0"/>
    </dxf>
    <dxf>
      <numFmt numFmtId="166" formatCode="#,##0.0000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numFmt numFmtId="165" formatCode="#,##0.0000"/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numFmt numFmtId="166" formatCode="#,##0.000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numFmt numFmtId="166" formatCode="#,##0.000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numFmt numFmtId="166" formatCode="#,##0.0000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numFmt numFmtId="166" formatCode="#,##0.0000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numFmt numFmtId="166" formatCode="#,##0.00000"/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numFmt numFmtId="166" formatCode="#,##0.0000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alignment horizontal="center" vertical="bottom" textRotation="0" wrapText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numFmt numFmtId="167" formatCode="#,##0.00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_-* #,##0.00000_-;\-* #,##0.00000_-;_-* &quot;-&quot;??_-;_-@_-"/>
    </dxf>
    <dxf>
      <alignment horizontal="center" vertical="center" textRotation="0" wrapText="0" indent="0" justifyLastLine="0" shrinkToFit="0" readingOrder="0"/>
    </dxf>
    <dxf>
      <font>
        <color auto="1"/>
      </font>
    </dxf>
    <dxf>
      <font>
        <color auto="1"/>
      </font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numFmt numFmtId="166" formatCode="#,##0.00000"/>
    </dxf>
    <dxf>
      <numFmt numFmtId="166" formatCode="#,##0.00000"/>
    </dxf>
    <dxf>
      <font>
        <color rgb="FF9C0006"/>
      </font>
      <fill>
        <patternFill>
          <bgColor rgb="FFFFC7CE"/>
        </patternFill>
      </fill>
    </dxf>
    <dxf>
      <numFmt numFmtId="166" formatCode="#,##0.00000"/>
    </dxf>
    <dxf>
      <numFmt numFmtId="166" formatCode="#,##0.00000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169" formatCode="#,##0.000000"/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numFmt numFmtId="169" formatCode="#,##0.000000"/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numFmt numFmtId="169" formatCode="#,##0.000000"/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numFmt numFmtId="169" formatCode="#,##0.000000"/>
      <alignment horizontal="center" vertical="bottom" textRotation="0" wrapText="0" indent="0" justifyLastLine="0" shrinkToFit="0" readingOrder="0"/>
      <border outline="0">
        <left/>
        <right style="medium">
          <color indexed="64"/>
        </right>
      </border>
    </dxf>
    <dxf>
      <numFmt numFmtId="169" formatCode="#,##0.000000"/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numFmt numFmtId="169" formatCode="#,##0.000000"/>
      <alignment horizontal="center" vertical="bottom" textRotation="0" wrapText="0" indent="0" justifyLastLine="0" shrinkToFit="0" readingOrder="0"/>
      <border>
        <left/>
        <right style="medium">
          <color indexed="64"/>
        </right>
      </border>
    </dxf>
    <dxf>
      <numFmt numFmtId="169" formatCode="#,##0.000000"/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numFmt numFmtId="169" formatCode="#,##0.000000"/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auto="1"/>
        </top>
        <bottom style="thin">
          <color auto="1"/>
        </bottom>
      </border>
    </dxf>
    <dxf>
      <numFmt numFmtId="169" formatCode="#,##0.000000"/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numFmt numFmtId="169" formatCode="#,##0.000000"/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auto="1"/>
        </top>
        <bottom style="thin">
          <color auto="1"/>
        </bottom>
      </border>
    </dxf>
    <dxf>
      <numFmt numFmtId="169" formatCode="#,##0.000000"/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auto="1"/>
        </top>
        <bottom/>
      </border>
    </dxf>
    <dxf>
      <numFmt numFmtId="169" formatCode="#,##0.000000"/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auto="1"/>
        </top>
        <bottom style="thin">
          <color auto="1"/>
        </bottom>
      </border>
    </dxf>
    <dxf>
      <numFmt numFmtId="169" formatCode="#,##0.000000"/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auto="1"/>
        </top>
        <bottom/>
      </border>
    </dxf>
    <dxf>
      <numFmt numFmtId="169" formatCode="#,##0.000000"/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auto="1"/>
        </top>
        <bottom style="thin">
          <color auto="1"/>
        </bottom>
      </border>
    </dxf>
    <dxf>
      <numFmt numFmtId="169" formatCode="#,##0.000000"/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auto="1"/>
        </top>
        <bottom/>
      </border>
    </dxf>
    <dxf>
      <numFmt numFmtId="169" formatCode="#,##0.000000"/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auto="1"/>
        </top>
        <bottom style="thin">
          <color auto="1"/>
        </bottom>
      </border>
    </dxf>
    <dxf>
      <numFmt numFmtId="169" formatCode="#,##0.000000"/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auto="1"/>
        </top>
        <bottom/>
      </border>
    </dxf>
    <dxf>
      <numFmt numFmtId="169" formatCode="#,##0.000000"/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auto="1"/>
        </top>
        <bottom style="thin">
          <color auto="1"/>
        </bottom>
      </border>
    </dxf>
    <dxf>
      <numFmt numFmtId="169" formatCode="#,##0.000000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auto="1"/>
        </top>
        <bottom/>
      </border>
    </dxf>
    <dxf>
      <numFmt numFmtId="169" formatCode="#,##0.00000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numFmt numFmtId="169" formatCode="#,##0.000000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auto="1"/>
        </top>
        <bottom/>
      </border>
    </dxf>
    <dxf>
      <numFmt numFmtId="169" formatCode="#,##0.000000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powerPivotData" Target="model/item.data"/><Relationship Id="rId10" Type="http://schemas.openxmlformats.org/officeDocument/2006/relationships/pivotCacheDefinition" Target="pivotCache/pivotCacheDefinition3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sharedStrings" Target="sharedStrings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Fabiano Santos Bernini" refreshedDate="45799.385774537041" backgroundQuery="1" createdVersion="6" refreshedVersion="6" minRefreshableVersion="3" recordCount="0" supportSubquery="1" supportAdvancedDrill="1">
  <cacheSource type="external" connectionId="1"/>
  <cacheFields count="3">
    <cacheField name="[Intervalo].[mn_no].[mn_no]" caption="mn_no" numFmtId="0" hierarchy="38" level="1">
      <sharedItems count="68">
        <s v="ÁGUA BOA"/>
        <s v="ALTA FLORESTA"/>
        <s v="ALTO ARAGUAIA"/>
        <s v="ALTO GARÇAS"/>
        <s v="ALTO PARAGUAI"/>
        <s v="ALTO TAQUARI"/>
        <s v="APIACÁS"/>
        <s v="ARAGUAIANA"/>
        <s v="ÁREA ISOLADA DE CUIABÁ"/>
        <s v="ÁREA ISOLADA DE ROSÁRIO OESTE 2 / SOBREPOSIÇÃO"/>
        <s v="ARIPUANÃ"/>
        <s v="BARÃO DE MELGAÇO"/>
        <s v="BARRA DO GARÇAS"/>
        <s v="BOA ESPERANÇA DO NORTE"/>
        <s v="CÁCERES"/>
        <s v="CAMPO VERDE"/>
        <s v="CHAPADA DOS GUIMARÃES"/>
        <s v="CLÁUDIA"/>
        <s v="COCALINHO"/>
        <s v="COLIDER"/>
        <s v="COLNIZA"/>
        <s v="COTRIGUAÇU"/>
        <s v="CUIABÁ"/>
        <s v="CURVELÂNDIA"/>
        <s v="DIAMANTINO"/>
        <s v="GUIRATINGA"/>
        <s v="JACIARA"/>
        <s v="JUÍNA"/>
        <s v="LUCAS DO RIO VERDE"/>
        <s v="MARCELÂNDIA"/>
        <s v="MIRASSOL D'OESTE"/>
        <s v="NOBRES"/>
        <s v="NOSSA SENHORA DO LIVRAMENTO"/>
        <s v="NOVA BANDEIRANTES"/>
        <s v="NOVA BRASILÂNDIA"/>
        <s v="NOVA CANAÃ DO NORTE"/>
        <s v="NOVA LACERDA"/>
        <s v="NOVA MARINGÁ"/>
        <s v="NOVA MUTUM"/>
        <s v="NOVA UBIRATÃ"/>
        <s v="NOVA XAVANTINA"/>
        <s v="NOVO MUNDO"/>
        <s v="NOVO SANTO ANTÔNIO"/>
        <s v="PARANATINGA"/>
        <s v="PEDRA PRETA"/>
        <s v="POCONÉ"/>
        <s v="PONTE BRANCA"/>
        <s v="PONTES E LACERDA"/>
        <s v="PORTO ALEGRE DO NORTE"/>
        <s v="PORTO ESPERIDIÃO"/>
        <s v="PORTO ESTRELA"/>
        <s v="RIBEIRÃO CASCALHEIRA"/>
        <s v="RIBEIRÃOZINHO"/>
        <s v="RONDOLÂNDIA"/>
        <s v="RONDONÓPOLIS"/>
        <s v="ROSÁRIO OESTE"/>
        <s v="SANTA CRUZ DO XINGU"/>
        <s v="SANTA RITA DO TRIVELATO"/>
        <s v="SANTO ANTÔNIO DE LEVERGER"/>
        <s v="SÃO JOSÉ DO XINGU"/>
        <s v="SAPEZAL"/>
        <s v="SINOP"/>
        <s v="SORRISO"/>
        <s v="TANGARÁ DA SERRA"/>
        <s v="TERRA NOVA DO NORTE"/>
        <s v="TESOURO"/>
        <s v="VÁRZEA GRANDE"/>
        <s v="VILA BELA DA SANTÍSSIMA TRINDADE"/>
      </sharedItems>
    </cacheField>
    <cacheField name="[Measures].[Contagem Distinta de uc_no]" caption="Contagem Distinta de uc_no" numFmtId="0" hierarchy="50" level="32767"/>
    <cacheField name="[Intervalo].[uc_juris].[uc_juris]" caption="uc_juris" numFmtId="0" hierarchy="10" level="1">
      <sharedItems count="3">
        <s v="Estadual"/>
        <s v="Federal"/>
        <s v="Municipal"/>
      </sharedItems>
    </cacheField>
  </cacheFields>
  <cacheHierarchies count="51">
    <cacheHierarchy uniqueName="[Intervalo].[FID *]" caption="FID *" attribute="1" defaultMemberUniqueName="[Intervalo].[FID *].[All]" allUniqueName="[Intervalo].[FID *].[All]" dimensionUniqueName="[Intervalo]" displayFolder="" count="0" memberValueDatatype="20" unbalanced="0"/>
    <cacheHierarchy uniqueName="[Intervalo].[Shape *]" caption="Shape *" attribute="1" defaultMemberUniqueName="[Intervalo].[Shape *].[All]" allUniqueName="[Intervalo].[Shape *].[All]" dimensionUniqueName="[Intervalo]" displayFolder="" count="0" memberValueDatatype="130" unbalanced="0"/>
    <cacheHierarchy uniqueName="[Intervalo].[FID_INTERMAT_LIM_UNIDADE_CONSERVACAO_A]" caption="FID_INTERMAT_LIM_UNIDADE_CONSERVACAO_A" attribute="1" defaultMemberUniqueName="[Intervalo].[FID_INTERMAT_LIM_UNIDADE_CONSERVACAO_A].[All]" allUniqueName="[Intervalo].[FID_INTERMAT_LIM_UNIDADE_CONSERVACAO_A].[All]" dimensionUniqueName="[Intervalo]" displayFolder="" count="0" memberValueDatatype="20" unbalanced="0"/>
    <cacheHierarchy uniqueName="[Intervalo].[objectid_1]" caption="objectid_1" attribute="1" defaultMemberUniqueName="[Intervalo].[objectid_1].[All]" allUniqueName="[Intervalo].[objectid_1].[All]" dimensionUniqueName="[Intervalo]" displayFolder="" count="0" memberValueDatatype="20" unbalanced="0"/>
    <cacheHierarchy uniqueName="[Intervalo].[objectid]" caption="objectid" attribute="1" defaultMemberUniqueName="[Intervalo].[objectid].[All]" allUniqueName="[Intervalo].[objectid].[All]" dimensionUniqueName="[Intervalo]" displayFolder="" count="0" memberValueDatatype="20" unbalanced="0"/>
    <cacheHierarchy uniqueName="[Intervalo].[uc_no]" caption="uc_no" attribute="1" defaultMemberUniqueName="[Intervalo].[uc_no].[All]" allUniqueName="[Intervalo].[uc_no].[All]" dimensionUniqueName="[Intervalo]" displayFolder="" count="2" memberValueDatatype="130" unbalanced="0"/>
    <cacheHierarchy uniqueName="[Intervalo].[uc_no_abv]" caption="uc_no_abv" attribute="1" defaultMemberUniqueName="[Intervalo].[uc_no_abv].[All]" allUniqueName="[Intervalo].[uc_no_abv].[All]" dimensionUniqueName="[Intervalo]" displayFolder="" count="0" memberValueDatatype="130" unbalanced="0"/>
    <cacheHierarchy uniqueName="[Intervalo].[uc_cat]" caption="uc_cat" attribute="1" defaultMemberUniqueName="[Intervalo].[uc_cat].[All]" allUniqueName="[Intervalo].[uc_cat].[All]" dimensionUniqueName="[Intervalo]" displayFolder="" count="0" memberValueDatatype="130" unbalanced="0"/>
    <cacheHierarchy uniqueName="[Intervalo].[uc_ato]" caption="uc_ato" attribute="1" defaultMemberUniqueName="[Intervalo].[uc_ato].[All]" allUniqueName="[Intervalo].[uc_ato].[All]" dimensionUniqueName="[Intervalo]" displayFolder="" count="0" memberValueDatatype="130" unbalanced="0"/>
    <cacheHierarchy uniqueName="[Intervalo].[uc_dt_ato]" caption="uc_dt_ato" attribute="1" defaultMemberUniqueName="[Intervalo].[uc_dt_ato].[All]" allUniqueName="[Intervalo].[uc_dt_ato].[All]" dimensionUniqueName="[Intervalo]" displayFolder="" count="0" memberValueDatatype="130" unbalanced="0"/>
    <cacheHierarchy uniqueName="[Intervalo].[uc_juris]" caption="uc_juris" attribute="1" defaultMemberUniqueName="[Intervalo].[uc_juris].[All]" allUniqueName="[Intervalo].[uc_juris].[All]" dimensionUniqueName="[Intervalo]" displayFolder="" count="2" memberValueDatatype="130" unbalanced="0">
      <fieldsUsage count="2">
        <fieldUsage x="-1"/>
        <fieldUsage x="2"/>
      </fieldsUsage>
    </cacheHierarchy>
    <cacheHierarchy uniqueName="[Intervalo].[uc_tipo]" caption="uc_tipo" attribute="1" defaultMemberUniqueName="[Intervalo].[uc_tipo].[All]" allUniqueName="[Intervalo].[uc_tipo].[All]" dimensionUniqueName="[Intervalo]" displayFolder="" count="0" memberValueDatatype="130" unbalanced="0"/>
    <cacheHierarchy uniqueName="[Intervalo].[uc_rfu]" caption="uc_rfu" attribute="1" defaultMemberUniqueName="[Intervalo].[uc_rfu].[All]" allUniqueName="[Intervalo].[uc_rfu].[All]" dimensionUniqueName="[Intervalo]" displayFolder="" count="0" memberValueDatatype="130" unbalanced="0"/>
    <cacheHierarchy uniqueName="[Intervalo].[uc_sit]" caption="uc_sit" attribute="1" defaultMemberUniqueName="[Intervalo].[uc_sit].[All]" allUniqueName="[Intervalo].[uc_sit].[All]" dimensionUniqueName="[Intervalo]" displayFolder="" count="0" memberValueDatatype="130" unbalanced="0"/>
    <cacheHierarchy uniqueName="[Intervalo].[uc_mn_ato]" caption="uc_mn_ato" attribute="1" defaultMemberUniqueName="[Intervalo].[uc_mn_ato].[All]" allUniqueName="[Intervalo].[uc_mn_ato].[All]" dimensionUniqueName="[Intervalo]" displayFolder="" count="0" memberValueDatatype="130" unbalanced="0"/>
    <cacheHierarchy uniqueName="[Intervalo].[uc_mn_at]" caption="uc_mn_at" attribute="1" defaultMemberUniqueName="[Intervalo].[uc_mn_at].[All]" allUniqueName="[Intervalo].[uc_mn_at].[All]" dimensionUniqueName="[Intervalo]" displayFolder="" count="0" memberValueDatatype="130" unbalanced="0"/>
    <cacheHierarchy uniqueName="[Intervalo].[uc_ar_ato]" caption="uc_ar_ato" attribute="1" defaultMemberUniqueName="[Intervalo].[uc_ar_ato].[All]" allUniqueName="[Intervalo].[uc_ar_ato].[All]" dimensionUniqueName="[Intervalo]" displayFolder="" count="0" memberValueDatatype="130" unbalanced="0"/>
    <cacheHierarchy uniqueName="[Intervalo].[uc_geo]" caption="uc_geo" attribute="1" defaultMemberUniqueName="[Intervalo].[uc_geo].[All]" allUniqueName="[Intervalo].[uc_geo].[All]" dimensionUniqueName="[Intervalo]" displayFolder="" count="0" memberValueDatatype="130" unbalanced="0"/>
    <cacheHierarchy uniqueName="[Intervalo].[uc_geo_h]" caption="uc_geo_h" attribute="1" defaultMemberUniqueName="[Intervalo].[uc_geo_h].[All]" allUniqueName="[Intervalo].[uc_geo_h].[All]" dimensionUniqueName="[Intervalo]" displayFolder="" count="0" memberValueDatatype="130" unbalanced="0"/>
    <cacheHierarchy uniqueName="[Intervalo].[uc_geo_k]" caption="uc_geo_k" attribute="1" defaultMemberUniqueName="[Intervalo].[uc_geo_k].[All]" allUniqueName="[Intervalo].[uc_geo_k].[All]" dimensionUniqueName="[Intervalo]" displayFolder="" count="0" memberValueDatatype="130" unbalanced="0"/>
    <cacheHierarchy uniqueName="[Intervalo].[uc_calc_h]" caption="uc_calc_h" attribute="1" defaultMemberUniqueName="[Intervalo].[uc_calc_h].[All]" allUniqueName="[Intervalo].[uc_calc_h].[All]" dimensionUniqueName="[Intervalo]" displayFolder="" count="0" memberValueDatatype="5" unbalanced="0"/>
    <cacheHierarchy uniqueName="[Intervalo].[uc_calc_k]" caption="uc_calc_k" attribute="1" defaultMemberUniqueName="[Intervalo].[uc_calc_k].[All]" allUniqueName="[Intervalo].[uc_calc_k].[All]" dimensionUniqueName="[Intervalo]" displayFolder="" count="0" memberValueDatatype="5" unbalanced="0"/>
    <cacheHierarchy uniqueName="[Intervalo].[uc_ato_pl]" caption="uc_ato_pl" attribute="1" defaultMemberUniqueName="[Intervalo].[uc_ato_pl].[All]" allUniqueName="[Intervalo].[uc_ato_pl].[All]" dimensionUniqueName="[Intervalo]" displayFolder="" count="0" memberValueDatatype="130" unbalanced="0"/>
    <cacheHierarchy uniqueName="[Intervalo].[uc_pl_imp]" caption="uc_pl_imp" attribute="1" defaultMemberUniqueName="[Intervalo].[uc_pl_imp].[All]" allUniqueName="[Intervalo].[uc_pl_imp].[All]" dimensionUniqueName="[Intervalo]" displayFolder="" count="0" memberValueDatatype="130" unbalanced="0"/>
    <cacheHierarchy uniqueName="[Intervalo].[uc_ato_con]" caption="uc_ato_con" attribute="1" defaultMemberUniqueName="[Intervalo].[uc_ato_con].[All]" allUniqueName="[Intervalo].[uc_ato_con].[All]" dimensionUniqueName="[Intervalo]" displayFolder="" count="0" memberValueDatatype="130" unbalanced="0"/>
    <cacheHierarchy uniqueName="[Intervalo].[uc_ifr]" caption="uc_ifr" attribute="1" defaultMemberUniqueName="[Intervalo].[uc_ifr].[All]" allUniqueName="[Intervalo].[uc_ifr].[All]" dimensionUniqueName="[Intervalo]" displayFolder="" count="0" memberValueDatatype="130" unbalanced="0"/>
    <cacheHierarchy uniqueName="[Intervalo].[uc_obs]" caption="uc_obs" attribute="1" defaultMemberUniqueName="[Intervalo].[uc_obs].[All]" allUniqueName="[Intervalo].[uc_obs].[All]" dimensionUniqueName="[Intervalo]" displayFolder="" count="0" memberValueDatatype="130" unbalanced="0"/>
    <cacheHierarchy uniqueName="[Intervalo].[st_area_sh]" caption="st_area_sh" attribute="1" defaultMemberUniqueName="[Intervalo].[st_area_sh].[All]" allUniqueName="[Intervalo].[st_area_sh].[All]" dimensionUniqueName="[Intervalo]" displayFolder="" count="0" memberValueDatatype="20" unbalanced="0"/>
    <cacheHierarchy uniqueName="[Intervalo].[st_length_]" caption="st_length_" attribute="1" defaultMemberUniqueName="[Intervalo].[st_length_].[All]" allUniqueName="[Intervalo].[st_length_].[All]" dimensionUniqueName="[Intervalo]" displayFolder="" count="0" memberValueDatatype="20" unbalanced="0"/>
    <cacheHierarchy uniqueName="[Intervalo].[created_us]" caption="created_us" attribute="1" defaultMemberUniqueName="[Intervalo].[created_us].[All]" allUniqueName="[Intervalo].[created_us].[All]" dimensionUniqueName="[Intervalo]" displayFolder="" count="0" memberValueDatatype="130" unbalanced="0"/>
    <cacheHierarchy uniqueName="[Intervalo].[created_da]" caption="created_da" attribute="1" time="1" defaultMemberUniqueName="[Intervalo].[created_da].[All]" allUniqueName="[Intervalo].[created_da].[All]" dimensionUniqueName="[Intervalo]" displayFolder="" count="0" memberValueDatatype="7" unbalanced="0"/>
    <cacheHierarchy uniqueName="[Intervalo].[last_edite]" caption="last_edite" attribute="1" defaultMemberUniqueName="[Intervalo].[last_edite].[All]" allUniqueName="[Intervalo].[last_edite].[All]" dimensionUniqueName="[Intervalo]" displayFolder="" count="0" memberValueDatatype="130" unbalanced="0"/>
    <cacheHierarchy uniqueName="[Intervalo].[last_edi_1]" caption="last_edi_1" attribute="1" time="1" defaultMemberUniqueName="[Intervalo].[last_edi_1].[All]" allUniqueName="[Intervalo].[last_edi_1].[All]" dimensionUniqueName="[Intervalo]" displayFolder="" count="0" memberValueDatatype="7" unbalanced="0"/>
    <cacheHierarchy uniqueName="[Intervalo].[st_area__1]" caption="st_area__1" attribute="1" defaultMemberUniqueName="[Intervalo].[st_area__1].[All]" allUniqueName="[Intervalo].[st_area__1].[All]" dimensionUniqueName="[Intervalo]" displayFolder="" count="0" memberValueDatatype="5" unbalanced="0"/>
    <cacheHierarchy uniqueName="[Intervalo].[st_length1]" caption="st_length1" attribute="1" defaultMemberUniqueName="[Intervalo].[st_length1].[All]" allUniqueName="[Intervalo].[st_length1].[All]" dimensionUniqueName="[Intervalo]" displayFolder="" count="0" memberValueDatatype="5" unbalanced="0"/>
    <cacheHierarchy uniqueName="[Intervalo].[FID_LIM_LIMITE_POLITICO_ADMINISTRATIVO_A]" caption="FID_LIM_LIMITE_POLITICO_ADMINISTRATIVO_A" attribute="1" defaultMemberUniqueName="[Intervalo].[FID_LIM_LIMITE_POLITICO_ADMINISTRATIVO_A].[All]" allUniqueName="[Intervalo].[FID_LIM_LIMITE_POLITICO_ADMINISTRATIVO_A].[All]" dimensionUniqueName="[Intervalo]" displayFolder="" count="0" memberValueDatatype="20" unbalanced="0"/>
    <cacheHierarchy uniqueName="[Intervalo].[objectid_12]" caption="objectid_12" attribute="1" defaultMemberUniqueName="[Intervalo].[objectid_12].[All]" allUniqueName="[Intervalo].[objectid_12].[All]" dimensionUniqueName="[Intervalo]" displayFolder="" count="0" memberValueDatatype="20" unbalanced="0"/>
    <cacheHierarchy uniqueName="[Intervalo].[objectid2]" caption="objectid2" attribute="1" defaultMemberUniqueName="[Intervalo].[objectid2].[All]" allUniqueName="[Intervalo].[objectid2].[All]" dimensionUniqueName="[Intervalo]" displayFolder="" count="0" memberValueDatatype="20" unbalanced="0"/>
    <cacheHierarchy uniqueName="[Intervalo].[mn_no]" caption="mn_no" attribute="1" defaultMemberUniqueName="[Intervalo].[mn_no].[All]" allUniqueName="[Intervalo].[mn_no].[All]" dimensionUniqueName="[Intervalo]" displayFolder="" count="2" memberValueDatatype="130" unbalanced="0">
      <fieldsUsage count="2">
        <fieldUsage x="-1"/>
        <fieldUsage x="0"/>
      </fieldsUsage>
    </cacheHierarchy>
    <cacheHierarchy uniqueName="[Intervalo].[mn_ato]" caption="mn_ato" attribute="1" defaultMemberUniqueName="[Intervalo].[mn_ato].[All]" allUniqueName="[Intervalo].[mn_ato].[All]" dimensionUniqueName="[Intervalo]" displayFolder="" count="0" memberValueDatatype="130" unbalanced="0"/>
    <cacheHierarchy uniqueName="[Intervalo].[mn_dt_ato]" caption="mn_dt_ato" attribute="1" defaultMemberUniqueName="[Intervalo].[mn_dt_ato].[All]" allUniqueName="[Intervalo].[mn_dt_ato].[All]" dimensionUniqueName="[Intervalo]" displayFolder="" count="0" memberValueDatatype="130" unbalanced="0"/>
    <cacheHierarchy uniqueName="[Intervalo].[mn_cod]" caption="mn_cod" attribute="1" defaultMemberUniqueName="[Intervalo].[mn_cod].[All]" allUniqueName="[Intervalo].[mn_cod].[All]" dimensionUniqueName="[Intervalo]" displayFolder="" count="0" memberValueDatatype="130" unbalanced="0"/>
    <cacheHierarchy uniqueName="[Intervalo].[mn_calc_h]" caption="mn_calc_h" attribute="1" defaultMemberUniqueName="[Intervalo].[mn_calc_h].[All]" allUniqueName="[Intervalo].[mn_calc_h].[All]" dimensionUniqueName="[Intervalo]" displayFolder="" count="0" memberValueDatatype="5" unbalanced="0"/>
    <cacheHierarchy uniqueName="[Intervalo].[mn_calc_k]" caption="mn_calc_k" attribute="1" defaultMemberUniqueName="[Intervalo].[mn_calc_k].[All]" allUniqueName="[Intervalo].[mn_calc_k].[All]" dimensionUniqueName="[Intervalo]" displayFolder="" count="0" memberValueDatatype="5" unbalanced="0"/>
    <cacheHierarchy uniqueName="[Intervalo].[mn_obs]" caption="mn_obs" attribute="1" defaultMemberUniqueName="[Intervalo].[mn_obs].[All]" allUniqueName="[Intervalo].[mn_obs].[All]" dimensionUniqueName="[Intervalo]" displayFolder="" count="0" memberValueDatatype="130" unbalanced="0"/>
    <cacheHierarchy uniqueName="[Intervalo].[Shape_Length]" caption="Shape_Length" attribute="1" defaultMemberUniqueName="[Intervalo].[Shape_Length].[All]" allUniqueName="[Intervalo].[Shape_Length].[All]" dimensionUniqueName="[Intervalo]" displayFolder="" count="0" memberValueDatatype="5" unbalanced="0"/>
    <cacheHierarchy uniqueName="[Intervalo].[Shape_Area]" caption="Shape_Area" attribute="1" defaultMemberUniqueName="[Intervalo].[Shape_Area].[All]" allUniqueName="[Intervalo].[Shape_Area].[All]" dimensionUniqueName="[Intervalo]" displayFolder="" count="0" memberValueDatatype="5" unbalanced="0"/>
    <cacheHierarchy uniqueName="[Measures].[__XL_Count Intervalo]" caption="__XL_Count Intervalo" measure="1" displayFolder="" measureGroup="Intervalo" count="0" hidden="1"/>
    <cacheHierarchy uniqueName="[Measures].[__No measures defined]" caption="__No measures defined" measure="1" displayFolder="" count="0" hidden="1"/>
    <cacheHierarchy uniqueName="[Measures].[Contagem de uc_no]" caption="Contagem de uc_no" measure="1" displayFolder="" measureGroup="Intervalo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Contagem Distinta de uc_no]" caption="Contagem Distinta de uc_no" measure="1" displayFolder="" measureGroup="Intervalo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</cacheHierarchies>
  <kpis count="0"/>
  <dimensions count="2">
    <dimension name="Intervalo" uniqueName="[Intervalo]" caption="Intervalo"/>
    <dimension measure="1" name="Measures" uniqueName="[Measures]" caption="Measures"/>
  </dimensions>
  <measureGroups count="1">
    <measureGroup name="Intervalo" caption="Intervalo"/>
  </measureGroups>
  <maps count="1">
    <map measureGroup="0" dimension="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Fabiano Santos Bernini" refreshedDate="45804.365998032408" createdVersion="6" refreshedVersion="6" minRefreshableVersion="3" recordCount="323">
  <cacheSource type="worksheet">
    <worksheetSource ref="A2:I324" sheet="2 -Resultado_final"/>
  </cacheSource>
  <cacheFields count="9">
    <cacheField name="areaha" numFmtId="168">
      <sharedItems containsString="0" containsBlank="1" containsNumber="1" minValue="1.9999999999999999E-6" maxValue="1001508.90601"/>
    </cacheField>
    <cacheField name="NOME" numFmtId="0">
      <sharedItems containsBlank="1"/>
    </cacheField>
    <cacheField name="Classe" numFmtId="0">
      <sharedItems containsBlank="1" count="6">
        <s v="TI"/>
        <s v="UC"/>
        <m/>
        <s v="Federal" u="1"/>
        <s v="Estadual" u="1"/>
        <s v="Municipal" u="1"/>
      </sharedItems>
    </cacheField>
    <cacheField name="SITJURIDIC" numFmtId="0">
      <sharedItems containsBlank="1"/>
    </cacheField>
    <cacheField name="FC" numFmtId="0">
      <sharedItems containsString="0" containsBlank="1" containsNumber="1" minValue="0.2" maxValue="1"/>
    </cacheField>
    <cacheField name="MUNICIPIO" numFmtId="0">
      <sharedItems containsBlank="1" count="103">
        <s v="ÁGUA BOA"/>
        <s v="ALTA FLORESTA"/>
        <s v="ALTO ARAGUAIA"/>
        <s v="ALTO BOA VISTA"/>
        <s v="ALTO GARÇAS"/>
        <s v="ALTO PARAGUAI"/>
        <s v="ALTO TAQUARI"/>
        <s v="APIACÁS"/>
        <s v="ARAGUAIANA"/>
        <s v="ARIPUANÃ"/>
        <s v="BARÃO DE MELGAÇO"/>
        <s v="BARRA DO BUGRES"/>
        <s v="BARRA DO GARÇAS"/>
        <s v="BOA ESPERANÇA DO NORTE"/>
        <s v="BOM JESUS DO ARAGUAIA"/>
        <s v="BRASNORTE"/>
        <s v="CÁCERES"/>
        <s v="CAMPINÁPOLIS"/>
        <s v="CAMPO NOVO DO PARECIS"/>
        <s v="CAMPO VERDE"/>
        <s v="CAMPOS DE JÚLIO"/>
        <s v="CANABRAVA DO NORTE"/>
        <s v="CANARANA"/>
        <s v="CHAPADA DOS GUIMARÃES"/>
        <s v="CLÁUDIA"/>
        <s v="COCALINHO"/>
        <s v="COLIDER"/>
        <s v="COLNIZA"/>
        <s v="COMODORO"/>
        <s v="CONFRESA"/>
        <s v="CONQUISTA D'OESTE"/>
        <s v="COTRIGUAÇU"/>
        <s v="CUIABÁ"/>
        <s v="CURVELÂNDIA"/>
        <s v="DIAMANTINO"/>
        <s v="FELIZ NATAL"/>
        <s v="GAÚCHA DO NORTE"/>
        <s v="GENERAL CARNEIRO"/>
        <s v="GUARANTÃ DO NORTE"/>
        <s v="GUIRATINGA"/>
        <s v="JACIARA"/>
        <s v="JUARA"/>
        <s v="JUÍNA"/>
        <s v="LUCAS DO RIO VERDE"/>
        <s v="LUCIARA"/>
        <s v="MARCELÂNDIA"/>
        <s v="MATUPÁ"/>
        <s v="MIRASSOL D'OESTE"/>
        <s v="NOBRES"/>
        <m/>
        <s v="NOSSA SENHORA DO LIVRAMENTO"/>
        <s v="NOVA BANDEIRANTES"/>
        <s v="NOVA BRASILÂNDIA"/>
        <s v="NOVA CANAÃ DO NORTE"/>
        <s v="NOVA LACERDA"/>
        <s v="NOVA MARINGÁ"/>
        <s v="NOVA MUTUM"/>
        <s v="NOVA NAZARÉ"/>
        <s v="NOVA UBIRATÃ"/>
        <s v="NOVA XAVANTINA"/>
        <s v="NOVO MUNDO"/>
        <s v="NOVO SANTO ANTÔNIO"/>
        <s v="NOVO SÃO JOAQUIM"/>
        <s v="PARANATINGA"/>
        <s v="PEDRA PRETA"/>
        <s v="PEIXOTO DE AZEVEDO"/>
        <s v="PLANALTO DA SERRA"/>
        <s v="POCONÉ"/>
        <s v="PONTE BRANCA"/>
        <s v="PONTES E LACERDA"/>
        <s v="PORTO ALEGRE DO NORTE"/>
        <s v="PORTO ESPERIDIÃO"/>
        <s v="PORTO ESTRELA"/>
        <s v="POXORÉU"/>
        <s v="QUERÊNCIA"/>
        <s v="RIBEIRÃO CASCALHEIRA"/>
        <s v="RIBEIRÃOZINHO"/>
        <s v="RONDOLÂNDIA"/>
        <s v="RONDONÓPOLIS"/>
        <s v="ROSÁRIO OESTE"/>
        <s v="SANTA CRUZ DO XINGU"/>
        <s v="SANTA RITA DO TRIVELATO"/>
        <s v="SANTA TEREZINHA"/>
        <s v="SANTO ANTÔNIO DE LEVERGER"/>
        <s v="SANTO ANTÔNIO DO LESTE"/>
        <s v="SÃO FÉLIX DO ARAGUAIA"/>
        <s v="SÃO JOSÉ DO XINGU"/>
        <s v="SAPEZAL"/>
        <s v="SERRA NOVA DOURADA"/>
        <s v="SINOP"/>
        <s v="SORRISO"/>
        <s v="TABAPORÃ"/>
        <s v="TANGARÁ DA SERRA"/>
        <s v="TERRA NOVA DO NORTE"/>
        <s v="TESOURO"/>
        <s v="VALE DE SÃO DOMINGOS"/>
        <s v="VÁRZEA GRANDE"/>
        <s v="VILA BELA DA SANTÍSSIMA TRINDADE"/>
        <s v="VILA RICA"/>
        <s v="ÁREA ISOLADA DE CUIABÁ" u="1"/>
        <s v="ÁREA ISOLADA DE CUIABÁ 2" u="1"/>
        <s v="ÁREA ISOLADA DE BARRA DO BUGRES" u="1"/>
        <s v="ÁREA ISOLADA DE ROSÁRIO OESTE 2 / SOBREPOSIÇÃO" u="1"/>
      </sharedItems>
    </cacheField>
    <cacheField name="COD_IBGE" numFmtId="0">
      <sharedItems containsBlank="1" containsMixedTypes="1" containsNumber="1" containsInteger="1" minValue="0" maxValue="5108907"/>
    </cacheField>
    <cacheField name="AREA_HA" numFmtId="43">
      <sharedItems containsString="0" containsBlank="1" containsNumber="1" minValue="212.558862" maxValue="2802498.0833859998"/>
    </cacheField>
    <cacheField name="RF" numFmtId="167">
      <sharedItems containsString="0" containsBlank="1" containsNumber="1" minValue="1.4874469143163096E-12" maxValue="0.3648905895832401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Fabiano Santos Bernini" refreshedDate="45811.46610902778" createdVersion="6" refreshedVersion="6" minRefreshableVersion="3" recordCount="323">
  <cacheSource type="worksheet">
    <worksheetSource name="Tabela9"/>
  </cacheSource>
  <cacheFields count="14">
    <cacheField name="FID" numFmtId="0">
      <sharedItems containsSemiMixedTypes="0" containsString="0" containsNumber="1" containsInteger="1" minValue="0" maxValue="322"/>
    </cacheField>
    <cacheField name="Shape *" numFmtId="0">
      <sharedItems/>
    </cacheField>
    <cacheField name="FID_UCTI_F" numFmtId="0">
      <sharedItems containsSemiMixedTypes="0" containsString="0" containsNumber="1" containsInteger="1" minValue="0" maxValue="211"/>
    </cacheField>
    <cacheField name="Area_UCTI_" numFmtId="0">
      <sharedItems containsSemiMixedTypes="0" containsString="0" containsNumber="1" minValue="0" maxValue="1001508.90601"/>
    </cacheField>
    <cacheField name="NOME_1" numFmtId="0">
      <sharedItems/>
    </cacheField>
    <cacheField name="Classe" numFmtId="0">
      <sharedItems count="2">
        <s v="TI"/>
        <s v="UC"/>
      </sharedItems>
    </cacheField>
    <cacheField name="Categoria" numFmtId="0">
      <sharedItems/>
    </cacheField>
    <cacheField name="FC" numFmtId="0">
      <sharedItems containsSemiMixedTypes="0" containsString="0" containsNumber="1" minValue="0.2" maxValue="1"/>
    </cacheField>
    <cacheField name="mn_no" numFmtId="0">
      <sharedItems count="98">
        <s v="ÁGUA BOA"/>
        <s v="ALTA FLORESTA"/>
        <s v="ALTO ARAGUAIA"/>
        <s v="ALTO BOA VISTA"/>
        <s v="ALTO GARÇAS"/>
        <s v="ALTO PARAGUAI"/>
        <s v="ALTO TAQUARI"/>
        <s v="APIACÁS"/>
        <s v="ARAGUAIANA"/>
        <s v="BARRA DO BUGRES"/>
        <s v="CUIABÁ"/>
        <s v="ROSÁRIO OESTE"/>
        <s v="ARIPUANÃ"/>
        <s v="BARÃO DE MELGAÇO"/>
        <s v="BARRA DO GARÇAS"/>
        <s v="BOA ESPERANÇA DO NORTE"/>
        <s v="BOM JESUS DO ARAGUAIA"/>
        <s v="BRASNORTE"/>
        <s v="CÁCERES"/>
        <s v="CAMPINÁPOLIS"/>
        <s v="CAMPO NOVO DO PARECIS"/>
        <s v="CAMPO VERDE"/>
        <s v="CAMPOS DE JÚLIO"/>
        <s v="CANABRAVA DO NORTE"/>
        <s v="CANARANA"/>
        <s v="CHAPADA DOS GUIMARÃES"/>
        <s v="CLÁUDIA"/>
        <s v="COCALINHO"/>
        <s v="COLIDER"/>
        <s v="COLNIZA"/>
        <s v="COMODORO"/>
        <s v="CONFRESA"/>
        <s v="CONQUISTA D'OESTE"/>
        <s v="COTRIGUAÇU"/>
        <s v="CURVELÂNDIA"/>
        <s v="DIAMANTINO"/>
        <s v="FELIZ NATAL"/>
        <s v="GAÚCHA DO NORTE"/>
        <s v="GENERAL CARNEIRO"/>
        <s v="GUARANTÃ DO NORTE"/>
        <s v="GUIRATINGA"/>
        <s v="JACIARA"/>
        <s v="JUARA"/>
        <s v="JUÍNA"/>
        <s v="LUCAS DO RIO VERDE"/>
        <s v="LUCIARA"/>
        <s v="MARCELÂNDIA"/>
        <s v="MATUPÁ"/>
        <s v="MIRASSOL D'OESTE"/>
        <s v="NOBRES"/>
        <s v="NOSSA SENHORA DO LIVRAMENTO"/>
        <s v="NOVA BANDEIRANTES"/>
        <s v="NOVA BRASILÂNDIA"/>
        <s v="NOVA CANAÃ DO NORTE"/>
        <s v="NOVA LACERDA"/>
        <s v="NOVA MARINGÁ"/>
        <s v="NOVA MUTUM"/>
        <s v="NOVA NAZARÉ"/>
        <s v="NOVA UBIRATÃ"/>
        <s v="NOVA XAVANTINA"/>
        <s v="NOVO MUNDO"/>
        <s v="NOVO SANTO ANTÔNIO"/>
        <s v="NOVO SÃO JOAQUIM"/>
        <s v="PARANATINGA"/>
        <s v="PEDRA PRETA"/>
        <s v="PEIXOTO DE AZEVEDO"/>
        <s v="PLANALTO DA SERRA"/>
        <s v="POCONÉ"/>
        <s v="PONTE BRANCA"/>
        <s v="PONTES E LACERDA"/>
        <s v="PORTO ALEGRE DO NORTE"/>
        <s v="PORTO ESPERIDIÃO"/>
        <s v="PORTO ESTRELA"/>
        <s v="POXORÉU"/>
        <s v="QUERÊNCIA"/>
        <s v="RIBEIRÃO CASCALHEIRA"/>
        <s v="RIBEIRÃOZINHO"/>
        <s v="RONDOLÂNDIA"/>
        <s v="RONDONÓPOLIS"/>
        <s v="SANTA CRUZ DO XINGU"/>
        <s v="SANTA RITA DO TRIVELATO"/>
        <s v="SANTA TEREZINHA"/>
        <s v="SANTO ANTÔNIO DE LEVERGER"/>
        <s v="SANTO ANTÔNIO DO LESTE"/>
        <s v="SÃO FÉLIX DO ARAGUAIA"/>
        <s v="SÃO JOSÉ DO XINGU"/>
        <s v="SAPEZAL"/>
        <s v="SERRA NOVA DOURADA"/>
        <s v="SINOP"/>
        <s v="SORRISO"/>
        <s v="TABAPORÃ"/>
        <s v="TANGARÁ DA SERRA"/>
        <s v="TERRA NOVA DO NORTE"/>
        <s v="TESOURO"/>
        <s v="VALE DE SÃO DOMINGOS"/>
        <s v="VÁRZEA GRANDE"/>
        <s v="VILA BELA DA SANTÍSSIMA TRINDADE"/>
        <s v="VILA RICA"/>
      </sharedItems>
    </cacheField>
    <cacheField name="mn_calc_h" numFmtId="0">
      <sharedItems containsSemiMixedTypes="0" containsString="0" containsNumber="1" minValue="212.558862" maxValue="2802498.0833859998"/>
    </cacheField>
    <cacheField name="mn_calc_k" numFmtId="0">
      <sharedItems containsSemiMixedTypes="0" containsString="0" containsNumber="1" minValue="2.1279379999999999" maxValue="27982.13336"/>
    </cacheField>
    <cacheField name="mn_obs" numFmtId="0">
      <sharedItems/>
    </cacheField>
    <cacheField name="mapa_pdf" numFmtId="0">
      <sharedItems/>
    </cacheField>
    <cacheField name="Jurisd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3">
  <r>
    <n v="1080.905332"/>
    <s v="PARABUBURE"/>
    <x v="0"/>
    <s v="REGULARIZADA"/>
    <n v="0.7"/>
    <x v="0"/>
    <n v="5100201"/>
    <n v="739859.94283199997"/>
    <n v="1.0226715741682056E-3"/>
  </r>
  <r>
    <n v="401.750741"/>
    <s v="Reserva Particular do Patrimônio Natural Reserva Rama"/>
    <x v="1"/>
    <s v="RPPN"/>
    <n v="0.2"/>
    <x v="0"/>
    <n v="5100201"/>
    <n v="739859.94283199997"/>
    <n v="1.0860183603458732E-4"/>
  </r>
  <r>
    <n v="13999.501897"/>
    <s v="Parque Estadual Cristalino"/>
    <x v="1"/>
    <s v="PARQUE"/>
    <n v="0.7"/>
    <x v="1"/>
    <n v="5100250"/>
    <n v="896227.35929099994"/>
    <n v="1.0934336277853026E-2"/>
  </r>
  <r>
    <n v="5.6773999999999998E-2"/>
    <s v="Reserva Particular do Patrimônio Natural Cristalino III"/>
    <x v="1"/>
    <s v="RPPN"/>
    <n v="0.2"/>
    <x v="1"/>
    <n v="5100250"/>
    <n v="896227.35929099994"/>
    <n v="1.2669552968102551E-8"/>
  </r>
  <r>
    <n v="692.20820700000002"/>
    <s v="Reserva Particular do Patrimônio Natural Lote Cristalino"/>
    <x v="1"/>
    <s v="RPPN"/>
    <n v="0.2"/>
    <x v="1"/>
    <n v="5100250"/>
    <n v="896227.35929099994"/>
    <n v="1.544715634540775E-4"/>
  </r>
  <r>
    <n v="9154.5402190000004"/>
    <s v="Área de Proteção Ambiental Córrego Boiadeiro e Gordura"/>
    <x v="1"/>
    <s v="APA"/>
    <n v="0.2"/>
    <x v="2"/>
    <n v="5100300"/>
    <n v="512077.04119700001"/>
    <n v="3.5754542705530817E-3"/>
  </r>
  <r>
    <n v="14983.819982999999"/>
    <s v="Área de Proteção Ambiental do Ribeirão do Sapo"/>
    <x v="1"/>
    <s v="APA"/>
    <n v="0.2"/>
    <x v="2"/>
    <n v="5100300"/>
    <n v="512077.04119700001"/>
    <n v="5.8521740978563453E-3"/>
  </r>
  <r>
    <n v="15524.266374999999"/>
    <s v="Área de Proteção Ambiental Ribeirão Claro, Água Emendada, Paraíso e Rio Araguainha"/>
    <x v="1"/>
    <s v="APA"/>
    <n v="0.2"/>
    <x v="2"/>
    <n v="5100300"/>
    <n v="512077.04119700001"/>
    <n v="6.0632542082774982E-3"/>
  </r>
  <r>
    <n v="49028.765658999997"/>
    <s v="Área de Proteção Ambiental Rio Araguaia-Córrego Rico-Couto Magalhães e Araguainha"/>
    <x v="1"/>
    <s v="APA"/>
    <n v="0.2"/>
    <x v="2"/>
    <n v="5100300"/>
    <n v="512077.04119700001"/>
    <n v="1.9148980217661527E-2"/>
  </r>
  <r>
    <n v="214.17134999999999"/>
    <s v="Parque Municipal do Córrego Boiadeiro"/>
    <x v="1"/>
    <s v="PARQUE"/>
    <n v="0.7"/>
    <x v="2"/>
    <n v="5100300"/>
    <n v="512077.04119700001"/>
    <n v="2.9276833940759437E-4"/>
  </r>
  <r>
    <n v="1548.0479849999999"/>
    <s v="Parque Zoológico Municipal da Lagoa dos Veados"/>
    <x v="1"/>
    <s v="PARQUE"/>
    <n v="0.7"/>
    <x v="2"/>
    <n v="5100300"/>
    <n v="512077.04119700001"/>
    <n v="2.1161534345827421E-3"/>
  </r>
  <r>
    <n v="117014.37983999999"/>
    <s v="MARÃIWATSEDE"/>
    <x v="0"/>
    <s v="REGULARIZADA"/>
    <n v="0.7"/>
    <x v="3"/>
    <n v="5100359"/>
    <n v="224478.427853"/>
    <n v="0.36489058958324011"/>
  </r>
  <r>
    <n v="1.4371149999999999"/>
    <s v="Área de Proteção Ambiental Rio Araguaia-Córrego Rico-Couto Magalhães e Araguainha"/>
    <x v="1"/>
    <s v="APA"/>
    <n v="0.2"/>
    <x v="4"/>
    <n v="5100409"/>
    <n v="386802.96474299999"/>
    <n v="7.4307341514553767E-7"/>
  </r>
  <r>
    <n v="42473.123418000003"/>
    <s v="Área de Proteção Ambiental Nascentes do Rio Paraguai"/>
    <x v="1"/>
    <s v="APA"/>
    <n v="0.2"/>
    <x v="5"/>
    <n v="5100508"/>
    <n v="184560.24291299999"/>
    <n v="4.6026297698385066E-2"/>
  </r>
  <r>
    <n v="16012.653859"/>
    <s v="Área de Proteção Ambiental Cachoeira do Ribeirão da Laje do Rio Taquari e Ribeirão das Furnas"/>
    <x v="1"/>
    <s v="APA"/>
    <n v="0.2"/>
    <x v="6"/>
    <n v="5100607"/>
    <n v="175501.98519000001"/>
    <n v="1.8247832173139876E-2"/>
  </r>
  <r>
    <n v="30632.301004000001"/>
    <s v="Área de Proteção Ambiental do Ribeirão do Sapo (margem direita)"/>
    <x v="1"/>
    <s v="APA"/>
    <n v="0.2"/>
    <x v="6"/>
    <n v="5100607"/>
    <n v="175501.98519000001"/>
    <n v="3.49082102642169E-2"/>
  </r>
  <r>
    <n v="36737.320465999997"/>
    <s v="Área de Proteção Ambiental Nascente do Rio Araguaia"/>
    <x v="1"/>
    <s v="APA"/>
    <n v="0.2"/>
    <x v="6"/>
    <n v="5100607"/>
    <n v="175501.98519000001"/>
    <n v="4.1865418703073753E-2"/>
  </r>
  <r>
    <n v="87.926193999999995"/>
    <s v="Parque Natural Municipal Nascente do Rio Taquari"/>
    <x v="1"/>
    <s v="PARQUE"/>
    <n v="0.7"/>
    <x v="6"/>
    <n v="5100607"/>
    <n v="175501.98519000001"/>
    <n v="3.5069880111821651E-4"/>
  </r>
  <r>
    <n v="4846.3012849999996"/>
    <s v="APIAKÁ DO PONTAL E ISOLADOS"/>
    <x v="0"/>
    <s v="DECLARADA"/>
    <n v="0.4"/>
    <x v="7"/>
    <n v="5100805"/>
    <n v="2054349.8916760001"/>
    <n v="9.4361750247836166E-4"/>
  </r>
  <r>
    <n v="6.4070000000000004E-3"/>
    <s v="Área de Preservação Ambiental Santa Rosa"/>
    <x v="1"/>
    <s v="APA"/>
    <n v="0.2"/>
    <x v="7"/>
    <n v="5100805"/>
    <n v="2054349.8916760001"/>
    <n v="6.2374963738752198E-10"/>
  </r>
  <r>
    <n v="477386.49564500002"/>
    <s v="KAYABI"/>
    <x v="0"/>
    <s v="REGULARIZADA"/>
    <n v="0.7"/>
    <x v="7"/>
    <n v="5100805"/>
    <n v="2054349.8916760001"/>
    <n v="0.16266486459075075"/>
  </r>
  <r>
    <n v="878875.01797100005"/>
    <s v="Parque Nacional do Juruena"/>
    <x v="1"/>
    <s v="PARQUE"/>
    <n v="0.7"/>
    <x v="7"/>
    <n v="5100805"/>
    <n v="2054349.8916760001"/>
    <n v="0.29946822353508207"/>
  </r>
  <r>
    <n v="109667.205303"/>
    <s v="Reserva Ecológica de Apiacás"/>
    <x v="1"/>
    <s v="RESEC"/>
    <n v="1"/>
    <x v="7"/>
    <n v="5100805"/>
    <n v="2054349.8916760001"/>
    <n v="5.338292456769874E-2"/>
  </r>
  <r>
    <n v="5.8999999999999998E-5"/>
    <s v="Parque Nacional do Juruena"/>
    <x v="1"/>
    <s v="PARQUE"/>
    <n v="0.7"/>
    <x v="7"/>
    <n v="5100805"/>
    <n v="2054349.8916760001"/>
    <n v="2.0103683490014557E-11"/>
  </r>
  <r>
    <n v="1.023109"/>
    <s v="Parque Nacional do Juruena"/>
    <x v="1"/>
    <s v="PARQUE"/>
    <n v="0.7"/>
    <x v="7"/>
    <n v="5100805"/>
    <n v="2054349.8916760001"/>
    <n v="3.4861456799636109E-7"/>
  </r>
  <r>
    <n v="672.28552100000002"/>
    <s v="Área de Proteção Ambiental Pé da Serra Azul"/>
    <x v="1"/>
    <s v="APA"/>
    <n v="0.2"/>
    <x v="8"/>
    <n v="5101001"/>
    <n v="638186.684931"/>
    <n v="2.1068616342965124E-4"/>
  </r>
  <r>
    <n v="841.19554600000004"/>
    <s v="Parque Estadual da Serra Azul"/>
    <x v="1"/>
    <s v="PARQUE"/>
    <n v="0.7"/>
    <x v="8"/>
    <n v="5101001"/>
    <n v="638186.684931"/>
    <n v="9.2267183898339146E-4"/>
  </r>
  <r>
    <n v="37139.955480999997"/>
    <s v="ARARA DO RIO BRANCO"/>
    <x v="0"/>
    <s v="REGULARIZADA"/>
    <n v="0.7"/>
    <x v="9"/>
    <n v="5101407"/>
    <n v="2469187.9173269998"/>
    <n v="1.0528955149288068E-2"/>
  </r>
  <r>
    <n v="613109.608565"/>
    <s v="ARIPUANÃ"/>
    <x v="0"/>
    <s v="REGULARIZADA"/>
    <n v="0.7"/>
    <x v="9"/>
    <n v="5101407"/>
    <n v="2469187.9173269998"/>
    <n v="0.17381290544305836"/>
  </r>
  <r>
    <n v="9182.0025310000001"/>
    <s v="Estação Ecológica do Rio Flor do Prado"/>
    <x v="1"/>
    <s v="ESEC"/>
    <n v="1"/>
    <x v="9"/>
    <n v="5101407"/>
    <n v="2469187.9173269998"/>
    <n v="3.7186325376725097E-3"/>
  </r>
  <r>
    <n v="35274.928118000003"/>
    <s v="Reserva Extrativista Guariba Roosevelt"/>
    <x v="1"/>
    <s v="RESEX"/>
    <n v="0.5"/>
    <x v="9"/>
    <n v="5101407"/>
    <n v="2469187.9173269998"/>
    <n v="7.1430221795728294E-3"/>
  </r>
  <r>
    <n v="19261.091219999998"/>
    <s v="BAÍA DOS GUATÓS"/>
    <x v="0"/>
    <s v="HOMOLOGADA"/>
    <n v="0.65"/>
    <x v="10"/>
    <n v="5101605"/>
    <n v="1140990.1814280001"/>
    <n v="1.0972670489881891E-2"/>
  </r>
  <r>
    <n v="918.74436600000001"/>
    <s v="Estrada Parque Santo Antônio-Porto de Fora-Barão de Melgaço"/>
    <x v="1"/>
    <s v="EP"/>
    <n v="0.3"/>
    <x v="10"/>
    <n v="5101605"/>
    <n v="1140990.1814280001"/>
    <n v="2.4156501456922718E-4"/>
  </r>
  <r>
    <n v="47232.407084999999"/>
    <s v="Parque Estadual Encontro das Águas"/>
    <x v="1"/>
    <s v="PARQUE"/>
    <n v="0.7"/>
    <x v="10"/>
    <n v="5101605"/>
    <n v="1140990.1814280001"/>
    <n v="2.8977186217431401E-2"/>
  </r>
  <r>
    <n v="10726.228954"/>
    <s v="PERIGARA"/>
    <x v="0"/>
    <s v="REGULARIZADA"/>
    <n v="0.7"/>
    <x v="10"/>
    <n v="5101605"/>
    <n v="1140990.1814280001"/>
    <n v="6.5805651880395258E-3"/>
  </r>
  <r>
    <n v="88452.302123999994"/>
    <s v="Reserva Particular do Patrimônio Natural Estância Ecológica SESC-Pantanal"/>
    <x v="1"/>
    <s v="RPPN"/>
    <n v="0.2"/>
    <x v="10"/>
    <n v="5101605"/>
    <n v="1140990.1814280001"/>
    <n v="1.5504480855969855E-2"/>
  </r>
  <r>
    <n v="4140.0351659999997"/>
    <s v="FIGUEIRAS"/>
    <x v="0"/>
    <s v="REGULARIZADA"/>
    <n v="0.7"/>
    <x v="11"/>
    <n v="0"/>
    <n v="60934.997653999999"/>
    <n v="4.7559280015985403E-2"/>
  </r>
  <r>
    <n v="27604.097269000002"/>
    <s v="UMUTINA"/>
    <x v="0"/>
    <s v="REGULARIZADA"/>
    <n v="0.7"/>
    <x v="11"/>
    <n v="5101704"/>
    <n v="536408.21539100003"/>
    <n v="3.6022692296416685E-2"/>
  </r>
  <r>
    <n v="7074.861973"/>
    <s v="Área de Proteção Ambiental Pé da Serra Azul"/>
    <x v="1"/>
    <s v="APA"/>
    <n v="0.2"/>
    <x v="12"/>
    <n v="5101803"/>
    <n v="836322.56999800005"/>
    <n v="1.6918978936600788E-3"/>
  </r>
  <r>
    <n v="32268.715340999999"/>
    <s v="MERURE"/>
    <x v="0"/>
    <s v="REGULARIZADA"/>
    <n v="0.7"/>
    <x v="12"/>
    <n v="5101803"/>
    <n v="836322.56999800005"/>
    <n v="2.7008837916157175E-2"/>
  </r>
  <r>
    <n v="10170.987347"/>
    <s v="Parque Estadual da Serra Azul"/>
    <x v="1"/>
    <s v="PARQUE"/>
    <n v="0.7"/>
    <x v="12"/>
    <n v="5101803"/>
    <n v="836322.56999800005"/>
    <n v="8.5130921946983042E-3"/>
  </r>
  <r>
    <n v="167650.77820999999"/>
    <s v="SÃO MARCOS"/>
    <x v="0"/>
    <s v="REGULARIZADA"/>
    <n v="0.7"/>
    <x v="12"/>
    <n v="5101803"/>
    <n v="836322.56999800005"/>
    <n v="0.1403233022245001"/>
  </r>
  <r>
    <n v="4603.4632680000004"/>
    <s v="Área de Proteção Ambiental do Salto Magessi"/>
    <x v="1"/>
    <s v="APA"/>
    <n v="0.2"/>
    <x v="13"/>
    <n v="5101837"/>
    <n v="469595.01771099999"/>
    <n v="1.9606099274388305E-3"/>
  </r>
  <r>
    <n v="15.229042"/>
    <s v="Estação Ecológica do Rio Ronuro_x000d__x000a_"/>
    <x v="1"/>
    <s v="ESEC"/>
    <n v="1"/>
    <x v="13"/>
    <n v="5101837"/>
    <n v="469595.01771099999"/>
    <n v="3.2430160937892054E-5"/>
  </r>
  <r>
    <n v="8642.7056520000006"/>
    <s v="MARÃIWATSEDE"/>
    <x v="0"/>
    <s v="REGULARIZADA"/>
    <n v="0.7"/>
    <x v="14"/>
    <n v="5101852"/>
    <n v="425939.496514"/>
    <n v="1.4203646306374289E-2"/>
  </r>
  <r>
    <n v="1.4933999999999999E-2"/>
    <s v="ENAWENÊ-NAWÊ"/>
    <x v="0"/>
    <s v="REGULARIZADA"/>
    <n v="0.7"/>
    <x v="15"/>
    <n v="5101902"/>
    <n v="1594097.6846169999"/>
    <n v="6.5578164380256558E-9"/>
  </r>
  <r>
    <n v="81469.610669000002"/>
    <s v="ERIKPAKTSÁ"/>
    <x v="0"/>
    <s v="REGULARIZADA"/>
    <n v="0.7"/>
    <x v="15"/>
    <n v="5101902"/>
    <n v="1594097.6846169999"/>
    <n v="3.5774926479490994E-2"/>
  </r>
  <r>
    <n v="44578.504108000001"/>
    <s v="IRANTXE"/>
    <x v="0"/>
    <s v="REGULARIZADA"/>
    <n v="0.7"/>
    <x v="15"/>
    <n v="5101902"/>
    <n v="1594097.6846169999"/>
    <n v="1.9575307822555017E-2"/>
  </r>
  <r>
    <n v="206056.08706300001"/>
    <s v="MANOKI"/>
    <x v="0"/>
    <s v="DECLARADA"/>
    <n v="0.4"/>
    <x v="15"/>
    <n v="5101902"/>
    <n v="1594097.6846169999"/>
    <n v="5.1704757883142487E-2"/>
  </r>
  <r>
    <n v="44971.888593999996"/>
    <s v="MENKU (I)"/>
    <x v="0"/>
    <s v="REGULARIZADA"/>
    <n v="0.7"/>
    <x v="15"/>
    <n v="5101902"/>
    <n v="1594097.6846169999"/>
    <n v="1.974805077479521E-2"/>
  </r>
  <r>
    <n v="1089.4183909999999"/>
    <s v="Estação Ecológica da Serra das Araras"/>
    <x v="1"/>
    <s v="ESEC"/>
    <n v="1"/>
    <x v="16"/>
    <n v="5102504"/>
    <n v="2459666.6313399998"/>
    <n v="4.4291302614716394E-4"/>
  </r>
  <r>
    <n v="11591.172043"/>
    <s v="Estação Ecológica de Taiamã"/>
    <x v="1"/>
    <s v="ESEC"/>
    <n v="1"/>
    <x v="16"/>
    <n v="5102504"/>
    <n v="2459666.6313399998"/>
    <n v="4.7124971714907786E-3"/>
  </r>
  <r>
    <n v="106565.076466"/>
    <s v="Parque Estadual Guirá"/>
    <x v="1"/>
    <s v="PARQUE"/>
    <n v="0.7"/>
    <x v="16"/>
    <n v="5102504"/>
    <n v="2459666.6313399998"/>
    <n v="3.032750559597629E-2"/>
  </r>
  <r>
    <n v="34005.423452000003"/>
    <s v="Reserva Particular do Patrimônio Natural Reserva Jubran"/>
    <x v="1"/>
    <s v="RPPN"/>
    <n v="0.2"/>
    <x v="16"/>
    <n v="5102504"/>
    <n v="2459666.6313399998"/>
    <n v="2.7650432801516862E-3"/>
  </r>
  <r>
    <n v="12675.026669999999"/>
    <s v="CHÃO PRETO"/>
    <x v="0"/>
    <s v="REGULARIZADA"/>
    <n v="0.7"/>
    <x v="17"/>
    <n v="5102603"/>
    <n v="597127.77500499994"/>
    <n v="1.4858660140077569E-2"/>
  </r>
  <r>
    <n v="220445.497106"/>
    <s v="PARABUBURE"/>
    <x v="0"/>
    <s v="REGULARIZADA"/>
    <n v="0.7"/>
    <x v="17"/>
    <n v="5102603"/>
    <n v="597127.77500499994"/>
    <n v="0.25842349733758052"/>
  </r>
  <r>
    <n v="2.256659"/>
    <s v="UBAWAWÊ"/>
    <x v="0"/>
    <s v="REGULARIZADA"/>
    <n v="0.7"/>
    <x v="17"/>
    <n v="5102603"/>
    <n v="597127.77500499994"/>
    <n v="2.6454326295352327E-6"/>
  </r>
  <r>
    <n v="7.9999999999999996E-6"/>
    <s v="PARESI"/>
    <x v="0"/>
    <s v="REGULARIZADA"/>
    <n v="0.7"/>
    <x v="18"/>
    <n v="5102637"/>
    <n v="941210.06035599997"/>
    <n v="5.9497876572652385E-12"/>
  </r>
  <r>
    <n v="3299.456823"/>
    <s v="PONTE DE PEDRA"/>
    <x v="0"/>
    <s v="DECLARADA"/>
    <n v="0.4"/>
    <x v="18"/>
    <n v="5102637"/>
    <n v="941210.06035599997"/>
    <n v="1.4022191057974987E-3"/>
  </r>
  <r>
    <n v="1.9999999999999999E-6"/>
    <s v="TIRECATINGA"/>
    <x v="0"/>
    <s v="REGULARIZADA"/>
    <n v="0.7"/>
    <x v="18"/>
    <n v="5102637"/>
    <n v="941210.06035599997"/>
    <n v="1.4874469143163096E-12"/>
  </r>
  <r>
    <n v="274585.284675"/>
    <s v="UTIARITI"/>
    <x v="0"/>
    <s v="REGULARIZADA"/>
    <n v="0.7"/>
    <x v="18"/>
    <n v="5102637"/>
    <n v="941210.06035599997"/>
    <n v="0.20421551720324713"/>
  </r>
  <r>
    <n v="25349.098172000002"/>
    <s v="Área de Proteção Ambiental Chapada dos Guimarães"/>
    <x v="1"/>
    <s v="APA"/>
    <n v="0.2"/>
    <x v="19"/>
    <n v="5102678"/>
    <n v="515803.29052600003"/>
    <n v="9.8289788520541585E-3"/>
  </r>
  <r>
    <n v="13530.019087000001"/>
    <s v="Área de Proteção Ambiental do Rio da Casca"/>
    <x v="1"/>
    <s v="APA"/>
    <n v="0.2"/>
    <x v="19"/>
    <n v="5102678"/>
    <n v="515803.29052600003"/>
    <n v="5.2461933979531276E-3"/>
  </r>
  <r>
    <n v="1053.0994659999999"/>
    <s v="Estação Ecológica do Rio da Casca"/>
    <x v="1"/>
    <s v="ESEC"/>
    <n v="1"/>
    <x v="19"/>
    <n v="5102678"/>
    <n v="515803.29052600003"/>
    <n v="2.0416687627682292E-3"/>
  </r>
  <r>
    <n v="16.946947999999999"/>
    <s v="JUININHA"/>
    <x v="0"/>
    <s v="REGULARIZADA"/>
    <n v="0.7"/>
    <x v="20"/>
    <n v="5102686"/>
    <n v="678100.69216600002"/>
    <n v="1.7494250834794828E-5"/>
  </r>
  <r>
    <n v="20289.031489000001"/>
    <s v="UIRAPURU (CAPITÃO MARCOS)"/>
    <x v="0"/>
    <s v="DECLARADA"/>
    <n v="0.4"/>
    <x v="20"/>
    <n v="5102686"/>
    <n v="678100.69216600002"/>
    <n v="1.1968152649537905E-2"/>
  </r>
  <r>
    <n v="5357.8494499999997"/>
    <s v="KRENREHÉ"/>
    <x v="0"/>
    <s v="REGULARIZADA"/>
    <n v="0.7"/>
    <x v="21"/>
    <n v="5102694"/>
    <n v="344591.82027700002"/>
    <n v="1.0883875920168871E-2"/>
  </r>
  <r>
    <n v="54376.902696999998"/>
    <s v="PARQUE INDÍGENA XINGU"/>
    <x v="0"/>
    <s v="REGULARIZADA"/>
    <n v="0.7"/>
    <x v="22"/>
    <n v="5102702"/>
    <n v="1083593.2149960001"/>
    <n v="3.5127418076386266E-2"/>
  </r>
  <r>
    <n v="15933.810407000001"/>
    <s v="PEQUIZAL DO NARUV'TU"/>
    <x v="0"/>
    <s v="REGULARIZADA"/>
    <n v="0.7"/>
    <x v="22"/>
    <n v="5102702"/>
    <n v="1083593.2149960001"/>
    <n v="1.0293223629072994E-2"/>
  </r>
  <r>
    <n v="161286.402691"/>
    <s v="PIMENTEL BARBOSA"/>
    <x v="0"/>
    <s v="REGULARIZADA"/>
    <n v="0.7"/>
    <x v="22"/>
    <n v="5102702"/>
    <n v="1083593.2149960001"/>
    <n v="0.10419083501193457"/>
  </r>
  <r>
    <n v="117228.993222"/>
    <s v="Área de Proteção Ambiental Chapada dos Guimarães"/>
    <x v="1"/>
    <s v="APA"/>
    <n v="0.2"/>
    <x v="23"/>
    <n v="5103007"/>
    <n v="659955.29788900004"/>
    <n v="3.5526343555989492E-2"/>
  </r>
  <r>
    <n v="8380.9191960000007"/>
    <s v="Área de Proteção Ambiental das Cabeceiras do Rio Cuiabá"/>
    <x v="1"/>
    <s v="APA"/>
    <n v="0.2"/>
    <x v="23"/>
    <n v="5103007"/>
    <n v="659955.29788900004"/>
    <n v="2.5398445085017302E-3"/>
  </r>
  <r>
    <n v="26389.486164999998"/>
    <s v="Área de Proteção Ambiental do Rio da Casca"/>
    <x v="1"/>
    <s v="APA"/>
    <n v="0.2"/>
    <x v="23"/>
    <n v="5103007"/>
    <n v="659955.29788900004"/>
    <n v="7.9973556540608396E-3"/>
  </r>
  <r>
    <n v="2440.3292299999998"/>
    <s v="Estação Ecológica do Rio da Casca"/>
    <x v="1"/>
    <s v="ESEC"/>
    <n v="1"/>
    <x v="23"/>
    <n v="5103007"/>
    <n v="659955.29788900004"/>
    <n v="3.6977189785518572E-3"/>
  </r>
  <r>
    <n v="1693.8391650000001"/>
    <s v="Estrada Parque Cuiabá-Chapada dos Guimarães-Mirante"/>
    <x v="1"/>
    <s v="EP"/>
    <n v="0.3"/>
    <x v="23"/>
    <n v="5103007"/>
    <n v="659955.29788900004"/>
    <n v="7.6997904422530696E-4"/>
  </r>
  <r>
    <n v="38.345553000000002"/>
    <s v="Monumento Natural Centro Geodésico da América Latina"/>
    <x v="1"/>
    <s v="MONAT"/>
    <n v="0.8"/>
    <x v="23"/>
    <n v="5103007"/>
    <n v="659955.29788900004"/>
    <n v="4.6482606470657609E-5"/>
  </r>
  <r>
    <n v="47.240372999999998"/>
    <s v="Parque Estadual da Quineira"/>
    <x v="1"/>
    <s v="PARQUE"/>
    <n v="0.7"/>
    <x v="23"/>
    <n v="5103007"/>
    <n v="659955.29788900004"/>
    <n v="5.0106819667597926E-5"/>
  </r>
  <r>
    <n v="91.393831000000006"/>
    <s v="Parque Municipal da Cabeceira do Coxipozinho"/>
    <x v="1"/>
    <s v="PARQUE"/>
    <n v="0.7"/>
    <x v="23"/>
    <n v="5103007"/>
    <n v="659955.29788900004"/>
    <n v="9.693941681298582E-5"/>
  </r>
  <r>
    <n v="12317.194438"/>
    <s v="Parque Nacional da Chapada dos Guimarães"/>
    <x v="1"/>
    <s v="PARQUE"/>
    <n v="0.7"/>
    <x v="23"/>
    <n v="5103007"/>
    <n v="659955.29788900004"/>
    <n v="1.3064575940490696E-2"/>
  </r>
  <r>
    <n v="0.114104"/>
    <s v="Reserva Particular do Patrimônio Natural Hotel Mirante"/>
    <x v="1"/>
    <s v="RPPN"/>
    <n v="0.2"/>
    <x v="23"/>
    <n v="5103007"/>
    <n v="659955.29788900004"/>
    <n v="3.4579311770050071E-8"/>
  </r>
  <r>
    <n v="21.126642"/>
    <s v="Parque Florestal Paulo Viriato Corrêa da Costa"/>
    <x v="1"/>
    <s v="PARQUE"/>
    <n v="0.7"/>
    <x v="24"/>
    <n v="5103056"/>
    <n v="383912.64749100001"/>
    <n v="3.8520870559094272E-5"/>
  </r>
  <r>
    <n v="218759.91704500001"/>
    <s v="Área de Proteção Ambiental dos Meandros do Rio Araguaia"/>
    <x v="1"/>
    <s v="APA"/>
    <n v="0.2"/>
    <x v="25"/>
    <n v="5103106"/>
    <n v="1653670.660564"/>
    <n v="2.6457495106116221E-2"/>
  </r>
  <r>
    <n v="823.93450800000005"/>
    <s v="KARAJÁ DE ARUANÃ II"/>
    <x v="0"/>
    <s v="REGULARIZADA"/>
    <n v="0.7"/>
    <x v="25"/>
    <n v="5103106"/>
    <n v="1653670.660564"/>
    <n v="3.487720798065635E-4"/>
  </r>
  <r>
    <n v="24857.287216000001"/>
    <s v="Refúgio da Vida Silvestre Corixão da Mata Azul"/>
    <x v="1"/>
    <s v="REVIS"/>
    <n v="0.8"/>
    <x v="25"/>
    <n v="5103106"/>
    <n v="1653670.660564"/>
    <n v="1.2025266122831103E-2"/>
  </r>
  <r>
    <n v="52082.513912000002"/>
    <s v="Refúgio da Vida Silvestre Quelônios do Araguaia"/>
    <x v="1"/>
    <s v="REVIS"/>
    <n v="0.8"/>
    <x v="25"/>
    <n v="5103106"/>
    <n v="1653670.660564"/>
    <n v="2.5196075689816869E-2"/>
  </r>
  <r>
    <n v="118836.77000800001"/>
    <s v="WEDEZÉ"/>
    <x v="0"/>
    <s v="DELIMITADA"/>
    <n v="0.55000000000000004"/>
    <x v="25"/>
    <n v="5103106"/>
    <n v="1653670.660564"/>
    <n v="3.9524329156392174E-2"/>
  </r>
  <r>
    <n v="6.9993109999999996"/>
    <s v="Parque Natural Municipal Macaco-Aranha-de-Testa-Branca"/>
    <x v="1"/>
    <s v="PARQUE"/>
    <n v="0.7"/>
    <x v="26"/>
    <n v="5103205"/>
    <n v="311147.34319300001"/>
    <n v="1.5746615894968135E-5"/>
  </r>
  <r>
    <n v="17.879906999999999"/>
    <s v="Refugio da Vida Silvestre de Colíder"/>
    <x v="1"/>
    <s v="REVIS"/>
    <n v="0.8"/>
    <x v="26"/>
    <n v="5103205"/>
    <n v="311147.34319300001"/>
    <n v="4.5971549855489175E-5"/>
  </r>
  <r>
    <n v="77724.725177999993"/>
    <s v="ARARA DO RIO BRANCO"/>
    <x v="0"/>
    <s v="REGULARIZADA"/>
    <n v="0.7"/>
    <x v="27"/>
    <n v="5103254"/>
    <n v="2802498.0833859998"/>
    <n v="1.9413860779117702E-2"/>
  </r>
  <r>
    <n v="11587.709406"/>
    <s v="Estação Ecológica do Rio Madeirinha"/>
    <x v="1"/>
    <s v="ESEC"/>
    <n v="1"/>
    <x v="27"/>
    <n v="5103254"/>
    <n v="2802498.0833859998"/>
    <n v="4.1347787085726177E-3"/>
  </r>
  <r>
    <n v="98024.205881999995"/>
    <s v="Estação Ecológica do Rio Roosevelt"/>
    <x v="1"/>
    <s v="ESEC"/>
    <n v="1"/>
    <x v="27"/>
    <n v="5103254"/>
    <n v="2802498.0833859998"/>
    <n v="3.4977439043799949E-2"/>
  </r>
  <r>
    <n v="407968.26423700002"/>
    <s v="KAWAHIVA DO RIO PARDO"/>
    <x v="0"/>
    <s v="DECLARADA"/>
    <n v="0.4"/>
    <x v="27"/>
    <n v="5103254"/>
    <n v="2802498.0833859998"/>
    <n v="5.8229230079485321E-2"/>
  </r>
  <r>
    <n v="98922.058856999996"/>
    <s v="Parque Estadual Igarapés do Juruena"/>
    <x v="1"/>
    <s v="PARQUE"/>
    <n v="0.7"/>
    <x v="27"/>
    <n v="5103254"/>
    <n v="2802498.0833859998"/>
    <n v="2.4708470492952887E-2"/>
  </r>
  <r>
    <n v="81010.893977999993"/>
    <s v="Parque Estadual Tucumã"/>
    <x v="1"/>
    <s v="PARQUE"/>
    <n v="0.7"/>
    <x v="27"/>
    <n v="5103254"/>
    <n v="2802498.0833859998"/>
    <n v="2.0234670674987725E-2"/>
  </r>
  <r>
    <n v="110.79327000000001"/>
    <s v="Parque Nacional do Juruena"/>
    <x v="1"/>
    <s v="PARQUE"/>
    <n v="0.7"/>
    <x v="27"/>
    <n v="5103254"/>
    <n v="2802498.0833859998"/>
    <n v="2.7673627846445163E-5"/>
  </r>
  <r>
    <n v="5768.3073290000002"/>
    <s v="Parque Nacional dos Campos Amazônicos"/>
    <x v="1"/>
    <s v="PARQUE"/>
    <n v="0.7"/>
    <x v="27"/>
    <n v="5103254"/>
    <n v="2802498.0833859998"/>
    <n v="1.4407913975882118E-3"/>
  </r>
  <r>
    <n v="215243.80603599999"/>
    <s v="PIRIPKURA"/>
    <x v="0"/>
    <s v="EM ESTUDO"/>
    <n v="0.3"/>
    <x v="27"/>
    <n v="5103254"/>
    <n v="2802498.0833859998"/>
    <n v="2.3041279561833716E-2"/>
  </r>
  <r>
    <n v="123423.848041"/>
    <s v="Reserva Extrativista Guariba Roosevelt"/>
    <x v="1"/>
    <s v="RESEX"/>
    <n v="0.5"/>
    <x v="27"/>
    <n v="5103254"/>
    <n v="2802498.0833859998"/>
    <n v="2.2020326931299513E-2"/>
  </r>
  <r>
    <n v="136312.18105300001"/>
    <s v="ENAWENÊ-NAWÊ"/>
    <x v="0"/>
    <s v="REGULARIZADA"/>
    <n v="0.7"/>
    <x v="28"/>
    <n v="5103304"/>
    <n v="2144780.5596540002"/>
    <n v="4.4488712986326714E-2"/>
  </r>
  <r>
    <n v="1800.7738569999999"/>
    <s v="LAGOA DOS BRINCOS"/>
    <x v="0"/>
    <s v="REGULARIZADA"/>
    <n v="0.7"/>
    <x v="28"/>
    <n v="5103304"/>
    <n v="2144780.5596540002"/>
    <n v="5.8772525432781466E-4"/>
  </r>
  <r>
    <n v="1001508.90601"/>
    <s v="NAMBIKWARA"/>
    <x v="0"/>
    <s v="REGULARIZADA"/>
    <n v="0.7"/>
    <x v="28"/>
    <n v="5103304"/>
    <n v="2144780.5596540002"/>
    <n v="0.32686618267376294"/>
  </r>
  <r>
    <n v="28674.189666999999"/>
    <s v="PIRINEUS DE SOUZA"/>
    <x v="0"/>
    <s v="REGULARIZADA"/>
    <n v="0.7"/>
    <x v="28"/>
    <n v="5103304"/>
    <n v="2144780.5596540002"/>
    <n v="9.3585018180778537E-3"/>
  </r>
  <r>
    <n v="188255.53000900001"/>
    <s v="VALE DO GUAPORÉ"/>
    <x v="0"/>
    <s v="REGULARIZADA"/>
    <n v="0.7"/>
    <x v="28"/>
    <n v="5103304"/>
    <n v="2144780.5596540002"/>
    <n v="6.1441656776094054E-2"/>
  </r>
  <r>
    <n v="22351.458001999999"/>
    <s v="URUBU BRANCO"/>
    <x v="0"/>
    <s v="REGULARIZADA"/>
    <n v="0.7"/>
    <x v="29"/>
    <n v="5103353"/>
    <n v="580358.60883200006"/>
    <n v="2.6959228937584602E-2"/>
  </r>
  <r>
    <n v="70481.246983000005"/>
    <s v="JUININHA"/>
    <x v="0"/>
    <s v="REGULARIZADA"/>
    <n v="0.7"/>
    <x v="30"/>
    <n v="5103361"/>
    <n v="268180.42478499998"/>
    <n v="0.18396895645032008"/>
  </r>
  <r>
    <n v="55160.908099"/>
    <s v="SARARÉ"/>
    <x v="0"/>
    <s v="REGULARIZADA"/>
    <n v="0.7"/>
    <x v="30"/>
    <n v="5103361"/>
    <n v="268180.42478499998"/>
    <n v="0.14398006752452464"/>
  </r>
  <r>
    <n v="15.714902"/>
    <s v="UIRAPURU (CAPITÃO MARCOS)"/>
    <x v="0"/>
    <s v="DECLARADA"/>
    <n v="0.4"/>
    <x v="30"/>
    <n v="5103361"/>
    <n v="268180.42478499998"/>
    <n v="2.3439297648362853E-5"/>
  </r>
  <r>
    <n v="169387.03728600001"/>
    <s v="ESCONDIDO"/>
    <x v="0"/>
    <s v="REGULARIZADA"/>
    <n v="0.7"/>
    <x v="31"/>
    <n v="5103379"/>
    <n v="948743.217711"/>
    <n v="0.12497683660524285"/>
  </r>
  <r>
    <n v="9762.1163949999991"/>
    <s v="Parque Estadual Igarapés do Juruena"/>
    <x v="1"/>
    <s v="PARQUE"/>
    <n v="0.7"/>
    <x v="31"/>
    <n v="5103379"/>
    <n v="948743.217711"/>
    <n v="7.2026670114036795E-3"/>
  </r>
  <r>
    <n v="129124.38581000001"/>
    <s v="Parque Nacional do Juruena"/>
    <x v="1"/>
    <s v="PARQUE"/>
    <n v="0.7"/>
    <x v="31"/>
    <n v="5103379"/>
    <n v="948743.217711"/>
    <n v="9.5270320124209967E-2"/>
  </r>
  <r>
    <n v="1776.493563"/>
    <s v="Reserva Particular do Patrimônio Natural Peugeot –ONF–Brasil"/>
    <x v="1"/>
    <s v="RPPN"/>
    <n v="0.2"/>
    <x v="31"/>
    <n v="5103379"/>
    <n v="948743.217711"/>
    <n v="3.7449407380978907E-4"/>
  </r>
  <r>
    <n v="441.20826"/>
    <s v="Área de Proteção Ambiental Chapada dos Guimarães"/>
    <x v="1"/>
    <s v="APA"/>
    <n v="0.2"/>
    <x v="32"/>
    <s v=" "/>
    <n v="21080.493699999999"/>
    <n v="4.1859385864383243E-3"/>
  </r>
  <r>
    <n v="1182.6124279999999"/>
    <s v="Parque Estadual de Águas Quentes"/>
    <x v="1"/>
    <s v="PARQUE"/>
    <n v="0.7"/>
    <x v="32"/>
    <s v=" "/>
    <n v="21080.493699999999"/>
    <n v="3.9269891463689956E-2"/>
  </r>
  <r>
    <n v="702.27843800000005"/>
    <s v="TEREZA CRISTINA"/>
    <x v="0"/>
    <s v="REGULARIZADA"/>
    <n v="0.7"/>
    <x v="32"/>
    <s v=" "/>
    <n v="42695.889750000002"/>
    <n v="1.1513869589753659E-2"/>
  </r>
  <r>
    <n v="70091.080386000001"/>
    <s v="Área de Proteção Ambiental Chapada dos Guimarães"/>
    <x v="1"/>
    <s v="APA"/>
    <n v="0.2"/>
    <x v="32"/>
    <n v="5103403"/>
    <n v="330239.90592599998"/>
    <n v="4.244858306234256E-2"/>
  </r>
  <r>
    <n v="72561.407770999998"/>
    <s v="Área de Proteção Ambiental Municipal do Aricá-Açu"/>
    <x v="1"/>
    <s v="APA"/>
    <n v="0.2"/>
    <x v="32"/>
    <n v="5103403"/>
    <n v="330239.90592599998"/>
    <n v="4.3944663542424538E-2"/>
  </r>
  <r>
    <n v="1120.8372440000001"/>
    <s v="Estrada Parque Cuiabá-Chapada dos Guimarães-Mirante"/>
    <x v="1"/>
    <s v="EP"/>
    <n v="0.3"/>
    <x v="32"/>
    <n v="5103403"/>
    <n v="330239.90592599998"/>
    <n v="1.0182027282776267E-3"/>
  </r>
  <r>
    <n v="5.3179059999999998"/>
    <s v="Monumento Natural Centro Geodésico da América Latina"/>
    <x v="1"/>
    <s v="MONAT"/>
    <n v="0.8"/>
    <x v="32"/>
    <n v="5103403"/>
    <n v="330239.90592599998"/>
    <n v="1.2882527894594626E-5"/>
  </r>
  <r>
    <n v="146.28173000000001"/>
    <s v="Monumento Natural Estadual Morro de Santo Antônio"/>
    <x v="1"/>
    <s v="MONAT"/>
    <n v="0.8"/>
    <x v="32"/>
    <n v="5103403"/>
    <n v="330239.90592599998"/>
    <n v="3.5436475695406423E-4"/>
  </r>
  <r>
    <n v="77.220646000000002"/>
    <s v="Parque Estadual Mãe Bonifácia"/>
    <x v="1"/>
    <s v="PARQUE"/>
    <n v="0.7"/>
    <x v="32"/>
    <n v="5103403"/>
    <n v="330239.90592599998"/>
    <n v="1.6368237523696635E-4"/>
  </r>
  <r>
    <n v="53.198512999999998"/>
    <s v="Parque Estadual Massairo Okamura"/>
    <x v="1"/>
    <s v="PARQUE"/>
    <n v="0.7"/>
    <x v="32"/>
    <n v="5103403"/>
    <n v="330239.90592599998"/>
    <n v="1.12763353040515E-4"/>
  </r>
  <r>
    <n v="52.571646999999999"/>
    <s v="Parque Estadual Zé Bolo Flô"/>
    <x v="1"/>
    <s v="PARQUE"/>
    <n v="0.7"/>
    <x v="32"/>
    <n v="5103403"/>
    <n v="330239.90592599998"/>
    <n v="1.1143460326762012E-4"/>
  </r>
  <r>
    <n v="20049.942459000002"/>
    <s v="Parque Nacional da Chapada dos Guimarães"/>
    <x v="1"/>
    <s v="PARQUE"/>
    <n v="0.7"/>
    <x v="32"/>
    <n v="5103403"/>
    <n v="330239.90592599998"/>
    <n v="4.2499284518464429E-2"/>
  </r>
  <r>
    <n v="120.64553100000001"/>
    <s v="Reserva Particular do Patrimônio Natural Fazenda São Luiz"/>
    <x v="1"/>
    <s v="RPPN"/>
    <n v="0.2"/>
    <x v="32"/>
    <n v="5103403"/>
    <n v="330239.90592599998"/>
    <n v="7.3065386002765036E-5"/>
  </r>
  <r>
    <n v="4.5364000000000002E-2"/>
    <s v="Reserva Particular do Patrimônio Natural Hotel Mirante"/>
    <x v="1"/>
    <s v="RPPN"/>
    <n v="0.2"/>
    <x v="32"/>
    <n v="5103403"/>
    <n v="330239.90592599998"/>
    <n v="2.7473360539392324E-8"/>
  </r>
  <r>
    <n v="250.817105"/>
    <s v="Monumento Natural da Caverna do Jabuti"/>
    <x v="1"/>
    <s v="MONAT"/>
    <n v="0.8"/>
    <x v="33"/>
    <n v="5103437"/>
    <n v="35711.266671999998"/>
    <n v="5.6187781252051141E-3"/>
  </r>
  <r>
    <n v="28387.979920000002"/>
    <s v="Área de Proteção Ambiental Nascentes do Rio Paraguai"/>
    <x v="1"/>
    <s v="APA"/>
    <n v="0.2"/>
    <x v="34"/>
    <n v="5103502"/>
    <n v="825083.713506"/>
    <n v="6.8812362807094884E-3"/>
  </r>
  <r>
    <n v="2157.6856229999999"/>
    <s v="ESTAÇÃO PARECIS"/>
    <x v="0"/>
    <s v="DECLARADA"/>
    <n v="0.4"/>
    <x v="34"/>
    <n v="5103502"/>
    <n v="825083.713506"/>
    <n v="1.0460444620007928E-3"/>
  </r>
  <r>
    <n v="592.42384900000002"/>
    <s v="PONTE DE PEDRA"/>
    <x v="0"/>
    <s v="DECLARADA"/>
    <n v="0.4"/>
    <x v="34"/>
    <n v="5103502"/>
    <n v="825083.713506"/>
    <n v="2.872066624525328E-4"/>
  </r>
  <r>
    <n v="186.407059"/>
    <s v="Reserva Particular do Patrimônio Natural Cachoeira do Tombador"/>
    <x v="1"/>
    <s v="RPPN"/>
    <n v="0.2"/>
    <x v="34"/>
    <n v="5103502"/>
    <n v="825083.713506"/>
    <n v="4.5185005096733008E-5"/>
  </r>
  <r>
    <n v="521280.272237"/>
    <s v="PARQUE INDÍGENA XINGU"/>
    <x v="0"/>
    <s v="REGULARIZADA"/>
    <n v="0.7"/>
    <x v="35"/>
    <n v="5103700"/>
    <n v="1164416.4268799999"/>
    <n v="0.31337258917209065"/>
  </r>
  <r>
    <n v="5337.4413080000004"/>
    <s v="BATOVI"/>
    <x v="0"/>
    <s v="REGULARIZADA"/>
    <n v="0.7"/>
    <x v="36"/>
    <n v="5103858"/>
    <n v="1687735.0570110001"/>
    <n v="2.2137413689900316E-3"/>
  </r>
  <r>
    <n v="809261.97120799997"/>
    <s v="PARQUE INDÍGENA XINGU"/>
    <x v="0"/>
    <s v="REGULARIZADA"/>
    <n v="0.7"/>
    <x v="36"/>
    <n v="5103858"/>
    <n v="1687735.0570110001"/>
    <n v="0.33564710141700149"/>
  </r>
  <r>
    <n v="11887.752782"/>
    <s v="PEQUIZAL DO NARUV'TU"/>
    <x v="0"/>
    <s v="REGULARIZADA"/>
    <n v="0.7"/>
    <x v="36"/>
    <n v="5103858"/>
    <n v="1687735.0570110001"/>
    <n v="4.9305291804137494E-3"/>
  </r>
  <r>
    <n v="50748.509642999998"/>
    <s v="MERURE"/>
    <x v="0"/>
    <s v="REGULARIZADA"/>
    <n v="0.7"/>
    <x v="37"/>
    <n v="5103908"/>
    <n v="451412.36000300001"/>
    <n v="7.869513530791207E-2"/>
  </r>
  <r>
    <n v="39888.560476999999"/>
    <s v="SANGRADOURO / VOLTA GRANDE"/>
    <x v="0"/>
    <s v="REGULARIZADA"/>
    <n v="0.7"/>
    <x v="37"/>
    <n v="5103908"/>
    <n v="451412.36000300001"/>
    <n v="6.1854735952986385E-2"/>
  </r>
  <r>
    <n v="5336.0245260000002"/>
    <s v="SÃO MARCOS"/>
    <x v="0"/>
    <s v="REGULARIZADA"/>
    <n v="0.7"/>
    <x v="37"/>
    <n v="5103908"/>
    <n v="451412.36000300001"/>
    <n v="8.2745123952192544E-3"/>
  </r>
  <r>
    <n v="59007.328480999997"/>
    <s v="PANARÁ"/>
    <x v="0"/>
    <s v="REGULARIZADA"/>
    <n v="0.7"/>
    <x v="38"/>
    <n v="5104104"/>
    <n v="473168.84588799998"/>
    <n v="8.7294694685957838E-2"/>
  </r>
  <r>
    <n v="38753.009171999998"/>
    <s v="Área de Proteção Ambiental Ribeirão da Aldeia e Rio das Garças"/>
    <x v="1"/>
    <s v="APA"/>
    <n v="0.2"/>
    <x v="39"/>
    <n v="5104203"/>
    <n v="505256.21953399997"/>
    <n v="1.5339943447996374E-2"/>
  </r>
  <r>
    <n v="35374.431728000003"/>
    <s v="Área de Proteção Ambiental Rio Bandeira-Rio das Garças e Taboca"/>
    <x v="1"/>
    <s v="APA"/>
    <n v="0.2"/>
    <x v="39"/>
    <n v="5104203"/>
    <n v="505256.21953399997"/>
    <n v="1.4002571511391192E-2"/>
  </r>
  <r>
    <n v="8985.4118330000001"/>
    <s v="Área de Proteção Ambiental Tadarimana"/>
    <x v="1"/>
    <s v="APA"/>
    <n v="0.2"/>
    <x v="39"/>
    <n v="5104203"/>
    <n v="505256.21953399997"/>
    <n v="3.556774359467474E-3"/>
  </r>
  <r>
    <n v="1113.084488"/>
    <s v="Estrada Parque Vereador José Caiçara"/>
    <x v="1"/>
    <s v="EP"/>
    <n v="0.3"/>
    <x v="40"/>
    <n v="5104807"/>
    <n v="243162.46339200001"/>
    <n v="1.3732602546540334E-3"/>
  </r>
  <r>
    <n v="48.834417999999999"/>
    <s v="Parque Municipal Augusto Ruschi"/>
    <x v="1"/>
    <s v="PARQUE"/>
    <n v="0.7"/>
    <x v="40"/>
    <n v="5104807"/>
    <n v="243162.46339200001"/>
    <n v="1.4058128924649086E-4"/>
  </r>
  <r>
    <n v="109413.156649"/>
    <s v="APIAKÁ-KAYABI"/>
    <x v="0"/>
    <s v="REGULARIZADA"/>
    <n v="0.7"/>
    <x v="41"/>
    <n v="5105101"/>
    <n v="2261825.8488540002"/>
    <n v="3.3861674051123551E-2"/>
  </r>
  <r>
    <n v="4274.318894"/>
    <s v="BATELÃO"/>
    <x v="0"/>
    <s v="DECLARADA"/>
    <n v="0.4"/>
    <x v="41"/>
    <n v="5105101"/>
    <n v="2261825.8488540002"/>
    <n v="7.5590592373248728E-4"/>
  </r>
  <r>
    <n v="153549.63312799999"/>
    <s v="JAPUÍRA"/>
    <x v="0"/>
    <s v="REGULARIZADA"/>
    <n v="0.7"/>
    <x v="41"/>
    <n v="5105101"/>
    <n v="2261825.8488540002"/>
    <n v="4.7521228587983154E-2"/>
  </r>
  <r>
    <n v="138667.67654399999"/>
    <s v="ARIPUANÃ"/>
    <x v="0"/>
    <s v="REGULARIZADA"/>
    <n v="0.7"/>
    <x v="42"/>
    <n v="5105150"/>
    <n v="2636627.3394769998"/>
    <n v="3.6814976514676599E-2"/>
  </r>
  <r>
    <n v="393880.36183800001"/>
    <s v="ENAWENÊ-NAWÊ"/>
    <x v="0"/>
    <s v="REGULARIZADA"/>
    <n v="0.7"/>
    <x v="42"/>
    <n v="5105150"/>
    <n v="2636627.3394769998"/>
    <n v="0.10457156730434683"/>
  </r>
  <r>
    <n v="933664.78179899999"/>
    <s v="PARQUE INDÍGENA ARIPUANÃ"/>
    <x v="0"/>
    <s v="REGULARIZADA"/>
    <n v="0.7"/>
    <x v="42"/>
    <n v="5105150"/>
    <n v="2636627.3394769998"/>
    <n v="0.24787930302996131"/>
  </r>
  <r>
    <n v="39.196472999999997"/>
    <s v="Parque Natural Municipal Lagoa das Garças"/>
    <x v="1"/>
    <s v="PARQUE"/>
    <n v="0.7"/>
    <x v="42"/>
    <n v="5105150"/>
    <n v="2636627.3394769998"/>
    <n v="1.040629848943404E-5"/>
  </r>
  <r>
    <n v="147094.48793900001"/>
    <s v="SERRA MORENA"/>
    <x v="0"/>
    <s v="REGULARIZADA"/>
    <n v="0.7"/>
    <x v="42"/>
    <n v="5105150"/>
    <n v="2636627.3394769998"/>
    <n v="3.9052216449262912E-2"/>
  </r>
  <r>
    <n v="234.54665499999999"/>
    <s v="Área de Proteção Ambiental Municipal do Córrego Lucas"/>
    <x v="1"/>
    <s v="APA"/>
    <n v="0.2"/>
    <x v="43"/>
    <n v="5105259"/>
    <n v="366768.69233699999"/>
    <n v="1.2789895097397805E-4"/>
  </r>
  <r>
    <n v="103.166134"/>
    <s v="Parque Natural Municipal do Córrego Lucas"/>
    <x v="1"/>
    <s v="PARQUE"/>
    <n v="0.7"/>
    <x v="43"/>
    <n v="5105259"/>
    <n v="366768.69233699999"/>
    <n v="1.9689874111077375E-4"/>
  </r>
  <r>
    <n v="3118.6646810000002"/>
    <s v="CACIQUE FONTOURA GLEBA I,  II, IV e V"/>
    <x v="0"/>
    <s v="HOMOLOGADA"/>
    <n v="0.65"/>
    <x v="44"/>
    <n v="5105309"/>
    <n v="427931.32347599999"/>
    <n v="4.7370499223660812E-3"/>
  </r>
  <r>
    <n v="581.55238999999995"/>
    <s v="KRENREHÉ"/>
    <x v="0"/>
    <s v="REGULARIZADA"/>
    <n v="0.7"/>
    <x v="44"/>
    <n v="5105309"/>
    <n v="427931.32347599999"/>
    <n v="9.5128972960735112E-4"/>
  </r>
  <r>
    <n v="6007.7311369999998"/>
    <s v="SÃO DOMINGOS"/>
    <x v="0"/>
    <s v="REGULARIZADA"/>
    <n v="0.7"/>
    <x v="44"/>
    <n v="5105309"/>
    <n v="427931.32347599999"/>
    <n v="9.82730537634003E-3"/>
  </r>
  <r>
    <n v="24955.186556000001"/>
    <s v="TAPIRAPÉ/KARAJÁ"/>
    <x v="0"/>
    <s v="REGULARIZADA"/>
    <n v="0.7"/>
    <x v="44"/>
    <n v="5105309"/>
    <n v="427931.32347599999"/>
    <n v="4.0821107572368925E-2"/>
  </r>
  <r>
    <n v="143204.36008000001"/>
    <s v="PARQUE INDÍGENA XINGU"/>
    <x v="0"/>
    <s v="REGULARIZADA"/>
    <n v="0.7"/>
    <x v="45"/>
    <n v="5105580"/>
    <n v="1227905.6860229999"/>
    <n v="8.1637419874381417E-2"/>
  </r>
  <r>
    <n v="44.270954000000003"/>
    <s v="Parque Natural Municipal Antônio Luiz Pereira Filho"/>
    <x v="1"/>
    <s v="PARQUE"/>
    <n v="0.7"/>
    <x v="45"/>
    <n v="5105580"/>
    <n v="1227905.6860229999"/>
    <n v="2.5237824169029487E-5"/>
  </r>
  <r>
    <n v="14.106792"/>
    <s v="Parque Natural Municipal Colonizador Jose Bianchini"/>
    <x v="1"/>
    <s v="PARQUE"/>
    <n v="0.7"/>
    <x v="45"/>
    <n v="5105580"/>
    <n v="1227905.6860229999"/>
    <n v="8.0419485897022183E-6"/>
  </r>
  <r>
    <n v="16613.174180999998"/>
    <s v="MENKRAGNOTI"/>
    <x v="0"/>
    <s v="REGULARIZADA"/>
    <n v="0.7"/>
    <x v="46"/>
    <n v="5105606"/>
    <n v="523246.01210599998"/>
    <n v="2.2225151568559174E-2"/>
  </r>
  <r>
    <n v="60418.482435999998"/>
    <s v="PANARÁ"/>
    <x v="0"/>
    <s v="REGULARIZADA"/>
    <n v="0.7"/>
    <x v="46"/>
    <n v="5105606"/>
    <n v="523246.01210599998"/>
    <n v="8.0828017274276381E-2"/>
  </r>
  <r>
    <n v="30586.883576"/>
    <s v="TERENA GLEBA IRIRI"/>
    <x v="0"/>
    <s v="REGULARIZADA"/>
    <n v="0.7"/>
    <x v="46"/>
    <n v="5105606"/>
    <n v="523246.01210599998"/>
    <n v="4.0919219655442998E-2"/>
  </r>
  <r>
    <n v="0.25290699999999999"/>
    <s v="Monumento Natural da Caverna do Jabuti"/>
    <x v="1"/>
    <s v="MONAT"/>
    <n v="0.8"/>
    <x v="47"/>
    <n v="5105622"/>
    <n v="108575.831697"/>
    <n v="1.8634496907619852E-6"/>
  </r>
  <r>
    <n v="62227.516576000002"/>
    <s v="Área de Proteção Ambiental das Cabeceiras do Rio Cuiabá"/>
    <x v="1"/>
    <s v="APA"/>
    <n v="0.2"/>
    <x v="48"/>
    <n v="5105903"/>
    <n v="390356.54119199998"/>
    <n v="3.1882399811198711E-2"/>
  </r>
  <r>
    <n v="8855.6347289999994"/>
    <s v="Parque Estadual Águas do Cuiabá"/>
    <x v="1"/>
    <s v="PARQUE"/>
    <n v="0.7"/>
    <x v="48"/>
    <n v="5105903"/>
    <n v="390356.54119199998"/>
    <n v="1.588021118173347E-2"/>
  </r>
  <r>
    <n v="8281.3324929999999"/>
    <s v="Parque Estadual Gruta da Lagoa Azul"/>
    <x v="1"/>
    <s v="PARQUE"/>
    <n v="0.7"/>
    <x v="48"/>
    <n v="5105903"/>
    <n v="390356.54119199998"/>
    <n v="1.4850353800652036E-2"/>
  </r>
  <r>
    <n v="111.04851499999999"/>
    <s v="Reserva Particular do Patrimônio Natural Cachoeira do Tombador"/>
    <x v="1"/>
    <s v="RPPN"/>
    <n v="0.2"/>
    <x v="48"/>
    <n v="5105903"/>
    <n v="390356.54119199998"/>
    <n v="5.6895941674706002E-5"/>
  </r>
  <r>
    <n v="35125.175207"/>
    <s v="SANTANA"/>
    <x v="0"/>
    <s v="REGULARIZADA"/>
    <n v="0.7"/>
    <x v="48"/>
    <n v="5105903"/>
    <n v="390356.54119199998"/>
    <n v="6.2987602487251215E-2"/>
  </r>
  <r>
    <m/>
    <m/>
    <x v="2"/>
    <m/>
    <m/>
    <x v="49"/>
    <m/>
    <m/>
    <m/>
  </r>
  <r>
    <n v="7.4380000000000002E-3"/>
    <s v="SANTANA"/>
    <x v="0"/>
    <s v="REGULARIZADA"/>
    <n v="0.7"/>
    <x v="48"/>
    <n v="5105903"/>
    <n v="390356.54119199998"/>
    <n v="1.3338062644220153E-8"/>
  </r>
  <r>
    <n v="58807.691887000001"/>
    <s v="Área de Proteção Ambiental da Serra das Araras"/>
    <x v="1"/>
    <s v="APA"/>
    <n v="0.2"/>
    <x v="50"/>
    <n v="5106109"/>
    <n v="541326.57458699995"/>
    <n v="2.1727251033949988E-2"/>
  </r>
  <r>
    <n v="62110.148433000002"/>
    <s v="Parque Nacional do Juruena"/>
    <x v="1"/>
    <s v="PARQUE"/>
    <n v="0.7"/>
    <x v="51"/>
    <n v="5106158"/>
    <n v="956922.95617999998"/>
    <n v="4.5434278300375344E-2"/>
  </r>
  <r>
    <n v="78308.725531000004"/>
    <s v="Área de Proteção Ambiental das Cabeceiras do Rio Cuiabá"/>
    <x v="1"/>
    <s v="APA"/>
    <n v="0.2"/>
    <x v="52"/>
    <n v="5106208"/>
    <n v="328661.93778099999"/>
    <n v="4.7653054113725883E-2"/>
  </r>
  <r>
    <n v="1242.7962379999999"/>
    <s v="BATELÃO"/>
    <x v="0"/>
    <s v="DECLARADA"/>
    <n v="0.4"/>
    <x v="53"/>
    <n v="5106216"/>
    <n v="595159.68874699995"/>
    <n v="8.3526909600781631E-4"/>
  </r>
  <r>
    <n v="211.35866200000001"/>
    <s v="Reserva Particular do Patrimônio Natural Reserva Ecológica José Gimenez Soares"/>
    <x v="1"/>
    <s v="RPPN"/>
    <n v="0.2"/>
    <x v="53"/>
    <n v="5106216"/>
    <n v="595159.68874699995"/>
    <n v="7.1025866165424302E-5"/>
  </r>
  <r>
    <n v="896.90916500000003"/>
    <s v="Reserva Particular do Patrimônio Natural Reserva Ecológica Lourdes Félix Soares"/>
    <x v="1"/>
    <s v="RPPN"/>
    <n v="0.2"/>
    <x v="53"/>
    <n v="5106216"/>
    <n v="595159.68874699995"/>
    <n v="3.0140118087912794E-4"/>
  </r>
  <r>
    <n v="58.121200999999999"/>
    <s v="Parque Natural Municipal Uirapuru"/>
    <x v="1"/>
    <s v="PARQUE"/>
    <n v="0.7"/>
    <x v="54"/>
    <n v="5106182"/>
    <n v="477392.042151"/>
    <n v="8.5223122942487808E-5"/>
  </r>
  <r>
    <n v="7054.2853590000004"/>
    <s v="PAUKALIRAJAUSU-SARARÉ"/>
    <x v="0"/>
    <s v="DELIMITADA"/>
    <n v="0.55000000000000004"/>
    <x v="54"/>
    <n v="5106182"/>
    <n v="477392.042151"/>
    <n v="8.1271923385408985E-3"/>
  </r>
  <r>
    <n v="9784.7892960000008"/>
    <s v="PEQUIZAL"/>
    <x v="0"/>
    <s v="REGULARIZADA"/>
    <n v="0.7"/>
    <x v="54"/>
    <n v="5106182"/>
    <n v="477392.042151"/>
    <n v="1.4347437540723682E-2"/>
  </r>
  <r>
    <n v="3713.5973909999998"/>
    <s v="SARARÉ"/>
    <x v="0"/>
    <s v="REGULARIZADA"/>
    <n v="0.7"/>
    <x v="54"/>
    <n v="5106182"/>
    <n v="477392.042151"/>
    <n v="5.445248232432344E-3"/>
  </r>
  <r>
    <n v="5262.1524570000001"/>
    <s v="TAIHÃNTESU"/>
    <x v="0"/>
    <s v="REGULARIZADA"/>
    <n v="0.7"/>
    <x v="54"/>
    <n v="5106182"/>
    <n v="477392.042151"/>
    <n v="7.7158946833363841E-3"/>
  </r>
  <r>
    <n v="1591.860739"/>
    <s v="UIRAPURU (CAPITÃO MARCOS)"/>
    <x v="0"/>
    <s v="DECLARADA"/>
    <n v="0.4"/>
    <x v="54"/>
    <n v="5106182"/>
    <n v="477392.042151"/>
    <n v="1.3337974649325986E-3"/>
  </r>
  <r>
    <n v="53122.485844000003"/>
    <s v="VALE DO GUAPORÉ"/>
    <x v="0"/>
    <s v="REGULARIZADA"/>
    <n v="0.7"/>
    <x v="54"/>
    <n v="5106182"/>
    <n v="477392.042151"/>
    <n v="7.7893506400423154E-2"/>
  </r>
  <r>
    <n v="13021.451967999999"/>
    <s v="PONTE DE PEDRA"/>
    <x v="0"/>
    <s v="DECLARADA"/>
    <n v="0.4"/>
    <x v="55"/>
    <n v="5108907"/>
    <n v="1153268.8978530001"/>
    <n v="4.5163628334178012E-3"/>
  </r>
  <r>
    <n v="515.70689700000003"/>
    <s v="Reserva Particular do Patrimônio Natural Fazenda Loanda"/>
    <x v="1"/>
    <s v="RPPN"/>
    <n v="0.2"/>
    <x v="55"/>
    <n v="5108907"/>
    <n v="1153268.8978530001"/>
    <n v="8.9433938253268315E-5"/>
  </r>
  <r>
    <n v="12.452685000000001"/>
    <s v="Parque Natural Municipal O Semeador"/>
    <x v="1"/>
    <s v="PARQUE"/>
    <n v="0.7"/>
    <x v="56"/>
    <n v="5106224"/>
    <n v="952019.84938200004"/>
    <n v="9.1561951209930426E-6"/>
  </r>
  <r>
    <n v="102.675782"/>
    <s v="SANTANA"/>
    <x v="0"/>
    <s v="REGULARIZADA"/>
    <n v="0.7"/>
    <x v="56"/>
    <n v="5106224"/>
    <n v="952019.84938200004"/>
    <n v="7.5495324437464302E-5"/>
  </r>
  <r>
    <n v="179660.371874"/>
    <s v="AREÕES"/>
    <x v="0"/>
    <s v="REGULARIZADA"/>
    <n v="0.7"/>
    <x v="57"/>
    <n v="5106174"/>
    <n v="402877.76572199998"/>
    <n v="0.31215984353572002"/>
  </r>
  <r>
    <n v="103000.566683"/>
    <s v="Estação Ecológica do Rio Ronuro_x000d__x000a_"/>
    <x v="1"/>
    <s v="ESEC"/>
    <n v="1"/>
    <x v="58"/>
    <n v="5106240"/>
    <n v="865649.28711100004"/>
    <n v="0.11898648588593187"/>
  </r>
  <r>
    <n v="29301.574665"/>
    <s v="PARQUE INDÍGENA XINGU"/>
    <x v="0"/>
    <s v="REGULARIZADA"/>
    <n v="0.7"/>
    <x v="58"/>
    <n v="5106240"/>
    <n v="865649.28711100004"/>
    <n v="2.3694471388006712E-2"/>
  </r>
  <r>
    <n v="3426.9587849999998"/>
    <s v="PARABUBURE"/>
    <x v="0"/>
    <s v="REGULARIZADA"/>
    <n v="0.7"/>
    <x v="59"/>
    <n v="5106257"/>
    <n v="548607.75218800001"/>
    <n v="4.3726526647365725E-3"/>
  </r>
  <r>
    <n v="457.928743"/>
    <s v="Parque Municipal do Bacaba_x000d__x000a_"/>
    <x v="1"/>
    <s v="PARQUE"/>
    <n v="0.7"/>
    <x v="59"/>
    <n v="5106257"/>
    <n v="548607.75218800001"/>
    <n v="5.8429746721871338E-4"/>
  </r>
  <r>
    <n v="1.1E-5"/>
    <s v="SÃO MARCOS"/>
    <x v="0"/>
    <s v="REGULARIZADA"/>
    <n v="0.7"/>
    <x v="59"/>
    <n v="5106257"/>
    <n v="548607.75218800001"/>
    <n v="1.4035528971820506E-11"/>
  </r>
  <r>
    <n v="46029.815127000002"/>
    <s v="Parque Estadual Cristalino"/>
    <x v="1"/>
    <s v="PARQUE"/>
    <n v="0.7"/>
    <x v="60"/>
    <n v="5106265"/>
    <n v="580837.74303799996"/>
    <n v="5.547310066383207E-2"/>
  </r>
  <r>
    <n v="129860.473101"/>
    <s v="Parque Estadual Cristalino II"/>
    <x v="1"/>
    <s v="PE"/>
    <n v="0.7"/>
    <x v="60"/>
    <n v="5106265"/>
    <n v="580837.74303799996"/>
    <n v="0.15650210796434577"/>
  </r>
  <r>
    <n v="2457.7113020000002"/>
    <s v="Reserva Particular do Patrimônio Natural Cristalino I"/>
    <x v="1"/>
    <s v="RPPN"/>
    <n v="0.2"/>
    <x v="60"/>
    <n v="5106265"/>
    <n v="580837.74303799996"/>
    <n v="8.4626432474764653E-4"/>
  </r>
  <r>
    <n v="1645.281763"/>
    <s v="Reserva Particular do Patrimônio Natural Cristalino III"/>
    <x v="1"/>
    <s v="RPPN"/>
    <n v="0.2"/>
    <x v="60"/>
    <n v="5106265"/>
    <n v="580837.74303799996"/>
    <n v="5.6652026584724238E-4"/>
  </r>
  <r>
    <n v="2697.4523450000002"/>
    <s v="Área de Proteção Ambiental dos Meandros do Rio Araguaia"/>
    <x v="1"/>
    <s v="APA"/>
    <n v="0.2"/>
    <x v="61"/>
    <n v="5106315"/>
    <n v="438393.757033"/>
    <n v="1.23060709771784E-3"/>
  </r>
  <r>
    <n v="220855.12192999999"/>
    <s v="Parque Estadual do Araguaia"/>
    <x v="1"/>
    <s v="PARQUE"/>
    <n v="0.7"/>
    <x v="61"/>
    <n v="5106315"/>
    <n v="438393.757033"/>
    <n v="0.3526477803819697"/>
  </r>
  <r>
    <n v="10515.911542"/>
    <s v="Refúgio da Vida Silvestre Corixão da Mata Azul"/>
    <x v="1"/>
    <s v="REVIS"/>
    <n v="0.8"/>
    <x v="61"/>
    <n v="5106315"/>
    <n v="438393.757033"/>
    <n v="1.918989287287395E-2"/>
  </r>
  <r>
    <n v="11702.964657"/>
    <s v="SANGRADOURO / VOLTA GRANDE"/>
    <x v="0"/>
    <s v="REGULARIZADA"/>
    <n v="0.7"/>
    <x v="62"/>
    <n v="5106281"/>
    <n v="522235.91506999999"/>
    <n v="1.5686541318786822E-2"/>
  </r>
  <r>
    <n v="60351.469580999998"/>
    <s v="BAKAIRI"/>
    <x v="0"/>
    <s v="REGULARIZADA"/>
    <n v="0.7"/>
    <x v="63"/>
    <n v="5106307"/>
    <n v="2408830.528959"/>
    <n v="1.7537982933551178E-2"/>
  </r>
  <r>
    <n v="100022.56654699999"/>
    <s v="MARECHAL RONDON"/>
    <x v="0"/>
    <s v="REGULARIZADA"/>
    <n v="0.7"/>
    <x v="63"/>
    <n v="5106307"/>
    <n v="2408830.528959"/>
    <n v="2.9066302399097379E-2"/>
  </r>
  <r>
    <n v="243646.57008999999"/>
    <s v="PARQUE INDÍGENA XINGU"/>
    <x v="0"/>
    <s v="REGULARIZADA"/>
    <n v="0.7"/>
    <x v="63"/>
    <n v="5106307"/>
    <n v="2408830.528959"/>
    <n v="7.0803071039084675E-2"/>
  </r>
  <r>
    <n v="3944.723516"/>
    <s v="Reserva Biológica do Culuene"/>
    <x v="1"/>
    <s v="REBIO"/>
    <n v="1"/>
    <x v="63"/>
    <n v="5106307"/>
    <n v="2408830.528959"/>
    <n v="1.637609399489283E-3"/>
  </r>
  <r>
    <n v="5.1364010000000002"/>
    <s v="Parque Municipal das Araras_x000d__x000a_"/>
    <x v="1"/>
    <s v="PARQUE"/>
    <n v="0.7"/>
    <x v="64"/>
    <n v="5106372"/>
    <n v="385129.10323000001"/>
    <n v="9.3357803132649016E-6"/>
  </r>
  <r>
    <n v="18.916865000000001"/>
    <s v="Parque Natural Municipal das Lagoas Claudia Mingorance Duram"/>
    <x v="1"/>
    <s v="PARQUE"/>
    <n v="0.7"/>
    <x v="64"/>
    <n v="5106372"/>
    <n v="385129.10323000001"/>
    <n v="3.4382770320247555E-5"/>
  </r>
  <r>
    <n v="8.5947639999999996"/>
    <s v="TADARIMANA"/>
    <x v="0"/>
    <s v="REGULARIZADA"/>
    <n v="0.7"/>
    <x v="64"/>
    <n v="5106372"/>
    <n v="385129.10323000001"/>
    <n v="1.5621605195614182E-5"/>
  </r>
  <r>
    <n v="494949.67909699999"/>
    <s v="CAPOTO / JARINA"/>
    <x v="0"/>
    <s v="REGULARIZADA"/>
    <n v="0.7"/>
    <x v="65"/>
    <n v="5106422"/>
    <n v="1444208.9040049999"/>
    <n v="0.23989934863793119"/>
  </r>
  <r>
    <n v="132620.10550800001"/>
    <s v="MENKRAGNOTI"/>
    <x v="0"/>
    <s v="REGULARIZADA"/>
    <n v="0.7"/>
    <x v="65"/>
    <n v="5106422"/>
    <n v="1444208.9040049999"/>
    <n v="6.4280225387170584E-2"/>
  </r>
  <r>
    <n v="1716.6077190000001"/>
    <s v="BAKAIRI"/>
    <x v="0"/>
    <s v="REGULARIZADA"/>
    <n v="0.7"/>
    <x v="66"/>
    <n v="5106455"/>
    <n v="243484.68739000001"/>
    <n v="4.9351169315025728E-3"/>
  </r>
  <r>
    <n v="4409.7824870000004"/>
    <s v="Estrada Parque Poconé-Porto Cercado"/>
    <x v="1"/>
    <s v="EP"/>
    <n v="0.3"/>
    <x v="67"/>
    <n v="5106505"/>
    <n v="1706042.560907"/>
    <n v="7.7544064633222013E-4"/>
  </r>
  <r>
    <n v="7482.6166700000003"/>
    <s v="Estrada Parque Transpantaneira"/>
    <x v="1"/>
    <s v="EP"/>
    <n v="0.3"/>
    <x v="67"/>
    <n v="5106505"/>
    <n v="1706042.560907"/>
    <n v="1.3157848769063435E-3"/>
  </r>
  <r>
    <n v="61086.909551999997"/>
    <s v="Parque Estadual Encontro das Águas"/>
    <x v="1"/>
    <s v="PARQUE"/>
    <n v="0.7"/>
    <x v="67"/>
    <n v="5106505"/>
    <n v="1706042.560907"/>
    <n v="2.5064343449712437E-2"/>
  </r>
  <r>
    <n v="136292.76172800001"/>
    <s v="Parque Nacional do Pantanal Mato-grossense"/>
    <x v="1"/>
    <s v="PARQUE"/>
    <n v="0.7"/>
    <x v="67"/>
    <n v="5106505"/>
    <n v="1706042.560907"/>
    <n v="5.5921777917942998E-2"/>
  </r>
  <r>
    <n v="26952.953285"/>
    <s v="Reserva Particular do Patrimônio Natural Fazenda Estância Dorochê"/>
    <x v="1"/>
    <s v="RPPN"/>
    <n v="0.2"/>
    <x v="67"/>
    <n v="5106505"/>
    <n v="1706042.560907"/>
    <n v="3.1597046759103994E-3"/>
  </r>
  <r>
    <n v="7370.2386200000001"/>
    <s v="Área de Proteção Ambiental do Córrego do Mato e Rio Araguaia"/>
    <x v="1"/>
    <s v="APA"/>
    <n v="0.2"/>
    <x v="68"/>
    <n v="5106703"/>
    <n v="70281.251115000006"/>
    <n v="2.097355554453692E-2"/>
  </r>
  <r>
    <n v="5.0000000000000004E-6"/>
    <s v="PARESI"/>
    <x v="0"/>
    <s v="REGULARIZADA"/>
    <n v="0.7"/>
    <x v="69"/>
    <n v="5106752"/>
    <n v="854596.07366800006"/>
    <n v="4.0955020831978531E-12"/>
  </r>
  <r>
    <n v="86978.150842000003"/>
    <s v="Parque Estadual Serra de Santa Bárbara"/>
    <x v="1"/>
    <s v="PARQUE"/>
    <n v="0.7"/>
    <x v="69"/>
    <n v="5106752"/>
    <n v="854596.07366800006"/>
    <n v="7.1243839593221614E-2"/>
  </r>
  <r>
    <n v="8122.2534439999999"/>
    <s v="PORTAL DO ENCANTADO"/>
    <x v="0"/>
    <s v="DECLARADA"/>
    <n v="0.4"/>
    <x v="69"/>
    <n v="5106752"/>
    <n v="854596.07366800006"/>
    <n v="3.8016806743043359E-3"/>
  </r>
  <r>
    <n v="660.52202199999999"/>
    <s v="Reserva Particular do Patrimônio Natural Fazenda Terra Nova"/>
    <x v="1"/>
    <s v="RPPN"/>
    <n v="0.2"/>
    <x v="70"/>
    <n v="5106778"/>
    <n v="396943.70624899998"/>
    <n v="3.3280387702414369E-4"/>
  </r>
  <r>
    <n v="67508.555833999999"/>
    <s v="URUBU BRANCO"/>
    <x v="0"/>
    <s v="REGULARIZADA"/>
    <n v="0.7"/>
    <x v="70"/>
    <n v="5106778"/>
    <n v="396943.70624899998"/>
    <n v="0.11904959907377054"/>
  </r>
  <r>
    <n v="32830.521110000001"/>
    <s v="Parque Estadual Serra de Santa Bárbara"/>
    <x v="1"/>
    <s v="PARQUE"/>
    <n v="0.7"/>
    <x v="71"/>
    <n v="5106828"/>
    <n v="583955.23887"/>
    <n v="3.9354668384293932E-2"/>
  </r>
  <r>
    <n v="15982.023986"/>
    <s v="PORTAL DO ENCANTADO"/>
    <x v="0"/>
    <s v="DECLARADA"/>
    <n v="0.4"/>
    <x v="71"/>
    <n v="5106828"/>
    <n v="583955.23887"/>
    <n v="1.0947430845505552E-2"/>
  </r>
  <r>
    <n v="1.4522999999999999E-2"/>
    <s v="Área de Proteção Ambiental da Serra das Araras"/>
    <x v="1"/>
    <s v="APA"/>
    <n v="0.2"/>
    <x v="72"/>
    <n v="5106851"/>
    <n v="204554.683946"/>
    <n v="1.419962595804836E-8"/>
  </r>
  <r>
    <n v="28655.347866"/>
    <s v="Estação Ecológica da Serra das Araras"/>
    <x v="1"/>
    <s v="ESEC"/>
    <n v="1"/>
    <x v="72"/>
    <n v="5106851"/>
    <n v="204554.683946"/>
    <n v="0.14008649087480524"/>
  </r>
  <r>
    <n v="4740.3927389999999"/>
    <s v="JARUDORE"/>
    <x v="0"/>
    <s v="REGULARIZADA"/>
    <n v="0.7"/>
    <x v="73"/>
    <n v="5107008"/>
    <n v="682671.12999000004"/>
    <n v="4.8607224936384917E-3"/>
  </r>
  <r>
    <n v="51026.38869"/>
    <s v="SANGRADOURO / VOLTA GRANDE"/>
    <x v="0"/>
    <s v="REGULARIZADA"/>
    <n v="0.7"/>
    <x v="73"/>
    <n v="5107008"/>
    <n v="682671.12999000004"/>
    <n v="5.2321638507729501E-2"/>
  </r>
  <r>
    <n v="577984.58802499995"/>
    <s v="PARQUE INDÍGENA XINGU"/>
    <x v="0"/>
    <s v="REGULARIZADA"/>
    <n v="0.7"/>
    <x v="74"/>
    <n v="5107065"/>
    <n v="1777112.188014"/>
    <n v="0.22766666862470059"/>
  </r>
  <r>
    <n v="149129.10282599999"/>
    <s v="WAWI"/>
    <x v="0"/>
    <s v="REGULARIZADA"/>
    <n v="0.7"/>
    <x v="74"/>
    <n v="5107065"/>
    <n v="1777112.188014"/>
    <n v="5.874157674584448E-2"/>
  </r>
  <r>
    <n v="168567.70038699999"/>
    <s v="PIMENTEL BARBOSA"/>
    <x v="0"/>
    <s v="REGULARIZADA"/>
    <n v="0.7"/>
    <x v="75"/>
    <n v="5107180"/>
    <n v="1133339.4424409999"/>
    <n v="0.10411478313748246"/>
  </r>
  <r>
    <n v="28472.22669"/>
    <s v="Refúgio da Vida Silvestre Quelônios do Araguaia"/>
    <x v="1"/>
    <s v="REVIS"/>
    <n v="0.8"/>
    <x v="75"/>
    <n v="5107180"/>
    <n v="1133339.4424409999"/>
    <n v="2.0097934033726866E-2"/>
  </r>
  <r>
    <n v="4123.0322130000004"/>
    <s v="Área de Proteção Ambiental do Ribeirãozinho e Alcantilados do Rio Araguaia"/>
    <x v="1"/>
    <s v="APA"/>
    <n v="0.2"/>
    <x v="76"/>
    <n v="5107198"/>
    <n v="62576.954505000002"/>
    <n v="1.3177478020828144E-2"/>
  </r>
  <r>
    <n v="4.8999999999999998E-5"/>
    <s v="ARIPUANÃ"/>
    <x v="0"/>
    <s v="REGULARIZADA"/>
    <n v="0.7"/>
    <x v="77"/>
    <n v="5107578"/>
    <n v="1265936.4159510001"/>
    <n v="2.7094567758549754E-11"/>
  </r>
  <r>
    <n v="23665.740327"/>
    <s v="PIRIPKURA"/>
    <x v="0"/>
    <s v="EM ESTUDO"/>
    <n v="0.3"/>
    <x v="77"/>
    <n v="5107578"/>
    <n v="1265936.4159510001"/>
    <n v="5.608277010316136E-3"/>
  </r>
  <r>
    <n v="5103.1065950000002"/>
    <s v="Reserva Extrativista Guariba Roosevelt"/>
    <x v="1"/>
    <s v="RESEX"/>
    <n v="0.5"/>
    <x v="77"/>
    <n v="5107578"/>
    <n v="1265936.4159510001"/>
    <n v="2.0155461722642805E-3"/>
  </r>
  <r>
    <n v="86504.173307000005"/>
    <s v="ROOSEVELT"/>
    <x v="0"/>
    <s v="REGULARIZADA"/>
    <n v="0.7"/>
    <x v="77"/>
    <n v="5107578"/>
    <n v="1265936.4159510001"/>
    <n v="4.7832513980894754E-2"/>
  </r>
  <r>
    <n v="148937.58725000001"/>
    <s v="SETE DE SETEMBRO"/>
    <x v="0"/>
    <s v="REGULARIZADA"/>
    <n v="0.7"/>
    <x v="77"/>
    <n v="5107578"/>
    <n v="1265936.4159510001"/>
    <n v="8.2355092847755954E-2"/>
  </r>
  <r>
    <n v="354392.52461000002"/>
    <s v="ZORÓ"/>
    <x v="0"/>
    <s v="REGULARIZADA"/>
    <n v="0.7"/>
    <x v="77"/>
    <n v="5107578"/>
    <n v="1265936.4159510001"/>
    <n v="0.19596147492181953"/>
  </r>
  <r>
    <n v="86.799216999999999"/>
    <s v="Área de Relevante Interesse Ecológico na região da Gleba A"/>
    <x v="1"/>
    <s v="ARIE"/>
    <n v="0.3"/>
    <x v="78"/>
    <n v="5107602"/>
    <n v="483410.81447099999"/>
    <n v="5.3866740917857837E-5"/>
  </r>
  <r>
    <n v="429.15389599999997"/>
    <s v="Área de Relevante Interesse Ecológico Rio Vermelho"/>
    <x v="1"/>
    <s v="ARIE"/>
    <n v="0.3"/>
    <x v="78"/>
    <n v="5107602"/>
    <n v="483410.81447099999"/>
    <n v="2.663286896899232E-4"/>
  </r>
  <r>
    <n v="6490.9589370000003"/>
    <s v="Parque Estadual Dom Osório Stoffel"/>
    <x v="1"/>
    <s v="PARQUE"/>
    <n v="0.7"/>
    <x v="78"/>
    <n v="5107602"/>
    <n v="483410.81447099999"/>
    <n v="9.3991924050606367E-3"/>
  </r>
  <r>
    <n v="8.045674"/>
    <s v="Parque Municipal Ambiental Boe Bororo"/>
    <x v="1"/>
    <s v="PARQUE"/>
    <n v="0.7"/>
    <x v="78"/>
    <n v="5107602"/>
    <n v="483410.81447099999"/>
    <n v="1.1650487807483389E-5"/>
  </r>
  <r>
    <n v="6.4378700000000002"/>
    <s v="Parque Municipal Ambiental Kayapó"/>
    <x v="1"/>
    <s v="PARQUE"/>
    <n v="0.7"/>
    <x v="78"/>
    <n v="5107602"/>
    <n v="483410.81447099999"/>
    <n v="9.3223173025855987E-6"/>
  </r>
  <r>
    <n v="16.835692999999999"/>
    <s v="Parque Natural Municipal Águas Claras"/>
    <x v="1"/>
    <s v="PARQUE"/>
    <n v="0.7"/>
    <x v="78"/>
    <n v="5107602"/>
    <n v="483410.81447099999"/>
    <n v="2.4378819726853639E-5"/>
  </r>
  <r>
    <n v="16.513258"/>
    <s v="Parque Natural Municipal Apido Paru"/>
    <x v="1"/>
    <s v="PARQUE"/>
    <n v="0.7"/>
    <x v="78"/>
    <n v="5107602"/>
    <n v="483410.81447099999"/>
    <n v="2.3911919746043346E-5"/>
  </r>
  <r>
    <n v="16.243541"/>
    <s v="Parque Natural Municipal Cacique Orochi"/>
    <x v="1"/>
    <s v="PARQUE"/>
    <n v="0.7"/>
    <x v="78"/>
    <n v="5107602"/>
    <n v="483410.81447099999"/>
    <n v="2.3521357734710172E-5"/>
  </r>
  <r>
    <n v="64.392201999999997"/>
    <s v="Parque Natural Municipal Chico Mendes"/>
    <x v="1"/>
    <s v="PARQUE"/>
    <n v="0.7"/>
    <x v="78"/>
    <n v="5107602"/>
    <n v="483410.81447099999"/>
    <n v="9.3242724512328915E-5"/>
  </r>
  <r>
    <n v="231.47233900000001"/>
    <s v="Parque Natural Municipal das Araras"/>
    <x v="1"/>
    <s v="PARQUE"/>
    <n v="0.7"/>
    <x v="78"/>
    <n v="5107602"/>
    <n v="483410.81447099999"/>
    <n v="3.3518206967982566E-4"/>
  </r>
  <r>
    <n v="132.07998000000001"/>
    <s v="Parque Natural Municipal de Rondonópolis Bloco 1"/>
    <x v="1"/>
    <s v="PARQUE"/>
    <n v="0.7"/>
    <x v="78"/>
    <n v="5107602"/>
    <n v="483410.81447099999"/>
    <n v="1.9125758719563455E-4"/>
  </r>
  <r>
    <n v="12.075746000000001"/>
    <s v="Parque Natural Municipal de Rondonópolis Bloco 2"/>
    <x v="1"/>
    <s v="PARQUE"/>
    <n v="0.7"/>
    <x v="78"/>
    <n v="5107602"/>
    <n v="483410.81447099999"/>
    <n v="1.7486208307627961E-5"/>
  </r>
  <r>
    <n v="83.678827999999996"/>
    <s v="Parque Natural Municipal do Escondidinho"/>
    <x v="1"/>
    <s v="PARQUE"/>
    <n v="0.7"/>
    <x v="78"/>
    <n v="5107602"/>
    <n v="483410.81447099999"/>
    <n v="1.2117060240801447E-4"/>
  </r>
  <r>
    <n v="15.439517"/>
    <s v="Parque Natural Municipal Izabel Dias Goulart"/>
    <x v="1"/>
    <s v="PARQUE"/>
    <n v="0.7"/>
    <x v="78"/>
    <n v="5107602"/>
    <n v="483410.81447099999"/>
    <n v="2.2357095820925941E-5"/>
  </r>
  <r>
    <n v="11.562127"/>
    <s v="Parque Natural Municipal Juary Miranda de Moraes"/>
    <x v="1"/>
    <s v="PARQUE"/>
    <n v="0.7"/>
    <x v="78"/>
    <n v="5107602"/>
    <n v="483410.81447099999"/>
    <n v="1.6742465533909836E-5"/>
  </r>
  <r>
    <n v="3.7529029999999999"/>
    <s v="Parque Natural Municipal Marighella"/>
    <x v="1"/>
    <s v="PARQUE"/>
    <n v="0.7"/>
    <x v="78"/>
    <n v="5107602"/>
    <n v="483410.81447099999"/>
    <n v="5.4343676669186236E-6"/>
  </r>
  <r>
    <n v="62.482359000000002"/>
    <s v="Parque Natural Municipal Mário Marques de Almeida"/>
    <x v="1"/>
    <s v="PARQUE"/>
    <n v="0.7"/>
    <x v="78"/>
    <n v="5107602"/>
    <n v="483410.81447099999"/>
    <n v="9.047718832658395E-5"/>
  </r>
  <r>
    <n v="2.1989179999999999"/>
    <s v="Parque Natural Municipal Menina Moça"/>
    <x v="1"/>
    <s v="PARQUE"/>
    <n v="0.7"/>
    <x v="78"/>
    <n v="5107602"/>
    <n v="483410.81447099999"/>
    <n v="3.1841294276471749E-6"/>
  </r>
  <r>
    <n v="6.7004060000000001"/>
    <s v="Parque Natural Municipal Radialista Luiz Fernando de Campos"/>
    <x v="1"/>
    <s v="PARQUE"/>
    <n v="0.7"/>
    <x v="78"/>
    <n v="5107602"/>
    <n v="483410.81447099999"/>
    <n v="9.7024809118774302E-6"/>
  </r>
  <r>
    <n v="17.276225"/>
    <s v="Parque Natural Municipal Tereza de Benguela"/>
    <x v="1"/>
    <s v="PARQUE"/>
    <n v="0.7"/>
    <x v="78"/>
    <n v="5107602"/>
    <n v="483410.81447099999"/>
    <n v="2.5016729328312298E-5"/>
  </r>
  <r>
    <n v="37.545330999999997"/>
    <s v="Refúgio da Vida Silvestre Antônio Conselheiro"/>
    <x v="1"/>
    <s v="REVIS"/>
    <n v="0.8"/>
    <x v="78"/>
    <n v="5107602"/>
    <n v="483410.81447099999"/>
    <n v="6.213403569150372E-5"/>
  </r>
  <r>
    <n v="48.814565000000002"/>
    <s v="Refúgio da Vida Silvestre Manoel Lisboa"/>
    <x v="1"/>
    <s v="REVIS"/>
    <n v="0.8"/>
    <x v="78"/>
    <n v="5107602"/>
    <n v="483410.81447099999"/>
    <n v="8.0783571304118449E-5"/>
  </r>
  <r>
    <n v="258.40222299999999"/>
    <s v="Reserva Biológica Arco Verde"/>
    <x v="1"/>
    <s v="REBIO"/>
    <n v="1"/>
    <x v="78"/>
    <n v="5107602"/>
    <n v="483410.81447099999"/>
    <n v="5.3453959916633525E-4"/>
  </r>
  <r>
    <n v="346.35145799999998"/>
    <s v="Reserva Biológica Resistência Popular"/>
    <x v="1"/>
    <s v="REBIO"/>
    <n v="1"/>
    <x v="78"/>
    <n v="5107602"/>
    <n v="483410.81447099999"/>
    <n v="7.1647436844997966E-4"/>
  </r>
  <r>
    <n v="14.125723000000001"/>
    <s v="Reserva Particular do Patrimônio Natural Nelson Mandela"/>
    <x v="1"/>
    <s v="RPPN"/>
    <n v="0.2"/>
    <x v="78"/>
    <n v="5107602"/>
    <n v="483410.81447099999"/>
    <n v="5.8441899010711563E-6"/>
  </r>
  <r>
    <n v="3371.2410810000001"/>
    <s v="Reserva Particular do Patrimônio Natural Parque Ecológico João Basso"/>
    <x v="1"/>
    <s v="RPPN"/>
    <n v="0.2"/>
    <x v="78"/>
    <n v="5107602"/>
    <n v="483410.81447099999"/>
    <n v="1.3947727192198519E-3"/>
  </r>
  <r>
    <n v="9559.6844130000009"/>
    <s v="TADARIMANA"/>
    <x v="0"/>
    <s v="REGULARIZADA"/>
    <n v="0.7"/>
    <x v="78"/>
    <n v="5107602"/>
    <n v="483410.81447099999"/>
    <n v="1.3842841096599924E-2"/>
  </r>
  <r>
    <n v="212.558862"/>
    <s v="Área de Proteção Ambiental das Cabeceiras do Rio Cuiabá"/>
    <x v="1"/>
    <s v="APA"/>
    <n v="0.2"/>
    <x v="79"/>
    <n v="0"/>
    <n v="212.558862"/>
    <n v="0.2"/>
  </r>
  <r>
    <n v="268310.22633899999"/>
    <s v="Área de Proteção Ambiental das Cabeceiras do Rio Cuiabá"/>
    <x v="1"/>
    <s v="APA"/>
    <n v="0.2"/>
    <x v="79"/>
    <n v="5107701"/>
    <n v="714746.28650399996"/>
    <n v="7.50784527056087E-2"/>
  </r>
  <r>
    <n v="2126.6622980000002"/>
    <s v="Parque Estadual Águas do Cuiabá"/>
    <x v="1"/>
    <s v="PARQUE"/>
    <n v="0.7"/>
    <x v="79"/>
    <n v="5107701"/>
    <n v="714746.28650399996"/>
    <n v="2.0827860692798003E-3"/>
  </r>
  <r>
    <n v="55751.573733999998"/>
    <s v="CAPOTO / JARINA"/>
    <x v="0"/>
    <s v="REGULARIZADA"/>
    <n v="0.7"/>
    <x v="80"/>
    <n v="5107743"/>
    <n v="562752.57168299996"/>
    <n v="6.9348597549872243E-2"/>
  </r>
  <r>
    <n v="124879.148161"/>
    <s v="KAPÔT NHINORE"/>
    <x v="0"/>
    <s v="DELIMITADA"/>
    <n v="0.55000000000000004"/>
    <x v="80"/>
    <n v="5107743"/>
    <n v="562752.57168299996"/>
    <n v="0.12204925387216112"/>
  </r>
  <r>
    <n v="95456.962333999996"/>
    <s v="Parque Estadual do Xingu"/>
    <x v="1"/>
    <s v="PARQUE"/>
    <n v="0.7"/>
    <x v="80"/>
    <n v="5107743"/>
    <n v="562752.57168299996"/>
    <n v="0.11873757135212135"/>
  </r>
  <r>
    <n v="44155.832614999999"/>
    <s v="Área de Proteção Ambiental das Cabeceiras do Rio Cuiabá"/>
    <x v="1"/>
    <s v="APA"/>
    <n v="0.2"/>
    <x v="81"/>
    <n v="5107768"/>
    <n v="473246.27840200003"/>
    <n v="1.8660826140714723E-2"/>
  </r>
  <r>
    <n v="3227.9524120000001"/>
    <s v="Área de Proteção Ambiental do Salto Magessi"/>
    <x v="1"/>
    <s v="APA"/>
    <n v="0.2"/>
    <x v="81"/>
    <n v="5107768"/>
    <n v="473246.27840200003"/>
    <n v="1.364174451788508E-3"/>
  </r>
  <r>
    <n v="583.20477300000005"/>
    <s v="SANTANA"/>
    <x v="0"/>
    <s v="REGULARIZADA"/>
    <n v="0.7"/>
    <x v="81"/>
    <n v="5107768"/>
    <n v="473246.27840200003"/>
    <n v="8.6264458851848989E-4"/>
  </r>
  <r>
    <n v="41202.763498"/>
    <s v="TAPIRAPÉ/KARAJÁ"/>
    <x v="0"/>
    <s v="REGULARIZADA"/>
    <n v="0.7"/>
    <x v="82"/>
    <n v="5107776"/>
    <n v="646952.26581300003"/>
    <n v="4.4581240336727855E-2"/>
  </r>
  <r>
    <n v="77846.729323000007"/>
    <s v="URUBU BRANCO"/>
    <x v="0"/>
    <s v="REGULARIZADA"/>
    <n v="0.7"/>
    <x v="82"/>
    <n v="5107776"/>
    <n v="646952.26581300003"/>
    <n v="8.4229878162063634E-2"/>
  </r>
  <r>
    <n v="5154.8119360000001"/>
    <s v="Área de Proteção Ambiental Chapada dos Guimarães"/>
    <x v="1"/>
    <s v="APA"/>
    <n v="0.2"/>
    <x v="83"/>
    <n v="5107800"/>
    <n v="953705.45327900001"/>
    <n v="1.0810071219110446E-3"/>
  </r>
  <r>
    <n v="3946.0668430000001"/>
    <s v="Estrada Parque Santo Antônio-Porto de Fora-Barão de Melgaço"/>
    <x v="1"/>
    <s v="EP"/>
    <n v="0.3"/>
    <x v="83"/>
    <n v="5107800"/>
    <n v="953705.45327900001"/>
    <n v="1.2412847686146988E-3"/>
  </r>
  <r>
    <n v="112.03671900000001"/>
    <s v="Monumento Natural Estadual Morro de Santo Antônio"/>
    <x v="1"/>
    <s v="MONAT"/>
    <n v="0.8"/>
    <x v="83"/>
    <n v="5107800"/>
    <n v="953705.45327900001"/>
    <n v="9.3980143336539718E-5"/>
  </r>
  <r>
    <n v="300.18394699999999"/>
    <s v="Parque Estadual de Águas Quentes"/>
    <x v="1"/>
    <s v="PARQUE"/>
    <n v="0.7"/>
    <x v="83"/>
    <n v="5107800"/>
    <n v="953705.45327900001"/>
    <n v="2.2032878408898877E-4"/>
  </r>
  <r>
    <n v="31204.935679999999"/>
    <s v="TEREZA CRISTINA"/>
    <x v="0"/>
    <s v="REGULARIZADA"/>
    <n v="0.7"/>
    <x v="83"/>
    <n v="5107800"/>
    <n v="953705.45327900001"/>
    <n v="2.2903774850923334E-2"/>
  </r>
  <r>
    <n v="52015.084424000001"/>
    <s v="UBAWAWÊ"/>
    <x v="0"/>
    <s v="REGULARIZADA"/>
    <n v="0.7"/>
    <x v="84"/>
    <n v="5107792"/>
    <n v="340073.33934900002"/>
    <n v="0.10706678496615016"/>
  </r>
  <r>
    <n v="29125.988827000001"/>
    <s v="CACIQUE FONTOURA GLEBA I,  II, IV e V"/>
    <x v="0"/>
    <s v="HOMOLOGADA"/>
    <n v="0.65"/>
    <x v="85"/>
    <n v="5107859"/>
    <n v="1665814.91652"/>
    <n v="1.1364943698006983E-2"/>
  </r>
  <r>
    <n v="39571.709373999998"/>
    <s v="MARÃIWATSEDE"/>
    <x v="0"/>
    <s v="REGULARIZADA"/>
    <n v="0.7"/>
    <x v="85"/>
    <n v="5107859"/>
    <n v="1665814.91652"/>
    <n v="1.6628615992746412E-2"/>
  </r>
  <r>
    <n v="206542.40811600001"/>
    <s v="PARQUE INDÍGENA XINGU"/>
    <x v="0"/>
    <s v="REGULARIZADA"/>
    <n v="0.7"/>
    <x v="85"/>
    <n v="5107859"/>
    <n v="1665814.91652"/>
    <n v="8.6792166553074659E-2"/>
  </r>
  <r>
    <n v="192.75448800000001"/>
    <s v="SÃO DOMINGOS"/>
    <x v="0"/>
    <s v="REGULARIZADA"/>
    <n v="0.7"/>
    <x v="85"/>
    <n v="5107859"/>
    <n v="1665814.91652"/>
    <n v="8.0998279137681163E-5"/>
  </r>
  <r>
    <n v="804.38034800000003"/>
    <s v="WAWI"/>
    <x v="0"/>
    <s v="REGULARIZADA"/>
    <n v="0.7"/>
    <x v="85"/>
    <n v="5107859"/>
    <n v="1665814.91652"/>
    <n v="3.3801248747146738E-4"/>
  </r>
  <r>
    <n v="84052.116221999997"/>
    <s v="CAPOTO / JARINA"/>
    <x v="0"/>
    <s v="REGULARIZADA"/>
    <n v="0.7"/>
    <x v="86"/>
    <n v="5107354"/>
    <n v="746353.15106800001"/>
    <n v="7.8831959470134827E-2"/>
  </r>
  <r>
    <n v="48891.105500999998"/>
    <s v="PARQUE INDÍGENA XINGU"/>
    <x v="0"/>
    <s v="REGULARIZADA"/>
    <n v="0.7"/>
    <x v="86"/>
    <n v="5107354"/>
    <n v="746353.15106800001"/>
    <n v="4.5854665183267751E-2"/>
  </r>
  <r>
    <n v="1020.075035"/>
    <s v="Reserva Particular do Patrimônio Natural Fazenda Terra Nova"/>
    <x v="1"/>
    <s v="RPPN"/>
    <n v="0.2"/>
    <x v="86"/>
    <n v="5107354"/>
    <n v="746353.15106800001"/>
    <n v="2.7334916012354619E-4"/>
  </r>
  <r>
    <n v="215772.32045999999"/>
    <s v="ENAWENÊ-NAWÊ"/>
    <x v="0"/>
    <s v="REGULARIZADA"/>
    <n v="0.7"/>
    <x v="87"/>
    <n v="5107875"/>
    <n v="1359343.342437"/>
    <n v="0.11111293196258848"/>
  </r>
  <r>
    <n v="30.983943"/>
    <s v="Parque Natural Municipal Raimundo Tivotto Mascarello"/>
    <x v="1"/>
    <s v="PARQUE"/>
    <n v="0.7"/>
    <x v="87"/>
    <n v="5107875"/>
    <n v="1359343.342437"/>
    <n v="1.5955321531289426E-5"/>
  </r>
  <r>
    <n v="130687.32432499999"/>
    <s v="TIRECATINGA"/>
    <x v="0"/>
    <s v="REGULARIZADA"/>
    <n v="0.7"/>
    <x v="87"/>
    <n v="5107875"/>
    <n v="1359343.342437"/>
    <n v="6.7298028519781242E-2"/>
  </r>
  <r>
    <n v="134485.70534799999"/>
    <s v="UTIARITI"/>
    <x v="0"/>
    <s v="REGULARIZADA"/>
    <n v="0.7"/>
    <x v="87"/>
    <n v="5107875"/>
    <n v="1359343.342437"/>
    <n v="6.925402200067271E-2"/>
  </r>
  <r>
    <n v="41.866557999999998"/>
    <s v="MARÃIWATSEDE"/>
    <x v="0"/>
    <s v="REGULARIZADA"/>
    <n v="0.7"/>
    <x v="88"/>
    <n v="5107883"/>
    <n v="148829.08830199999"/>
    <n v="1.9691439982842503E-4"/>
  </r>
  <r>
    <n v="90.057141999999999"/>
    <s v="Parque Natural Municipal Jardim Botânico"/>
    <x v="1"/>
    <s v="PARQUE"/>
    <n v="0.7"/>
    <x v="89"/>
    <n v="5107909"/>
    <n v="398544.389165"/>
    <n v="1.5817560380683473E-4"/>
  </r>
  <r>
    <n v="105.87774400000001"/>
    <s v="Parque Natural Municipal Parque Florestal de Sinop"/>
    <x v="1"/>
    <s v="PARQUE"/>
    <n v="0.7"/>
    <x v="89"/>
    <n v="5107909"/>
    <n v="398544.389165"/>
    <n v="1.8596277557759357E-4"/>
  </r>
  <r>
    <n v="12.268077999999999"/>
    <s v="Parque Natural Municipal Claudino Francio"/>
    <x v="1"/>
    <s v="PARQUE"/>
    <n v="0.7"/>
    <x v="90"/>
    <n v="5107925"/>
    <n v="843957.787044"/>
    <n v="1.0175455137488148E-5"/>
  </r>
  <r>
    <n v="111238.027242"/>
    <s v="BATELÃO"/>
    <x v="0"/>
    <s v="DECLARADA"/>
    <n v="0.4"/>
    <x v="91"/>
    <n v="5107941"/>
    <n v="843135.78911899996"/>
    <n v="5.2773481414296788E-2"/>
  </r>
  <r>
    <n v="2029.719353"/>
    <s v="ESTIVADINHO"/>
    <x v="0"/>
    <s v="REGULARIZADA"/>
    <n v="0.7"/>
    <x v="92"/>
    <n v="5107958"/>
    <n v="1161855.326408"/>
    <n v="1.2228747545467353E-3"/>
  </r>
  <r>
    <n v="5688.7828980000004"/>
    <s v="FIGUEIRAS"/>
    <x v="0"/>
    <s v="REGULARIZADA"/>
    <n v="0.7"/>
    <x v="92"/>
    <n v="5107958"/>
    <n v="1161855.326408"/>
    <n v="3.4274043747866928E-3"/>
  </r>
  <r>
    <n v="561598.35932599998"/>
    <s v="PARESI"/>
    <x v="0"/>
    <s v="REGULARIZADA"/>
    <n v="0.7"/>
    <x v="92"/>
    <n v="5107958"/>
    <n v="1161855.326408"/>
    <n v="0.33835439111302174"/>
  </r>
  <r>
    <n v="1.174812"/>
    <s v="Parque Natural Municipal do Distrito de Progresso"/>
    <x v="1"/>
    <s v="PARQUE"/>
    <n v="0.7"/>
    <x v="92"/>
    <n v="5107958"/>
    <n v="1161855.326408"/>
    <n v="7.0780619695779145E-7"/>
  </r>
  <r>
    <n v="11.349119"/>
    <s v="Parque Natural Municipal Ilto Ferreira Coutinho"/>
    <x v="1"/>
    <s v="PARQUE"/>
    <n v="0.7"/>
    <x v="92"/>
    <n v="5107958"/>
    <n v="1161855.326408"/>
    <n v="6.8376699916339066E-6"/>
  </r>
  <r>
    <n v="95.307708000000005"/>
    <s v="Parque Natural Municipal Residencial do Alto da Boa Vista"/>
    <x v="1"/>
    <s v="PARQUE"/>
    <n v="0.7"/>
    <x v="92"/>
    <n v="5107958"/>
    <n v="1161855.326408"/>
    <n v="5.742143112280406E-5"/>
  </r>
  <r>
    <n v="1093.387258"/>
    <s v="Reserva Particular do Patrimônio Natural Fazenda Vale do Sepotuba"/>
    <x v="1"/>
    <s v="RPPN"/>
    <n v="0.2"/>
    <x v="92"/>
    <n v="5107958"/>
    <n v="1161855.326408"/>
    <n v="1.8821401135721841E-4"/>
  </r>
  <r>
    <n v="19662.405503000002"/>
    <s v="RIO FORMOSO"/>
    <x v="0"/>
    <s v="REGULARIZADA"/>
    <n v="0.7"/>
    <x v="92"/>
    <n v="5107958"/>
    <n v="1161855.326408"/>
    <n v="1.1846297503022086E-2"/>
  </r>
  <r>
    <n v="219.81762900000001"/>
    <s v="UTIARITI"/>
    <x v="0"/>
    <s v="REGULARIZADA"/>
    <n v="0.7"/>
    <x v="92"/>
    <n v="5107958"/>
    <n v="1161855.326408"/>
    <n v="1.3243674733214229E-4"/>
  </r>
  <r>
    <n v="116.950456"/>
    <s v="Parque Natural Municipal Vale do Esperança"/>
    <x v="1"/>
    <s v="PARQUE"/>
    <n v="0.7"/>
    <x v="93"/>
    <n v="5108055"/>
    <n v="239968.77153200001"/>
    <n v="3.4114988661798932E-4"/>
  </r>
  <r>
    <n v="707.70803000000001"/>
    <s v="Área de Proteção Ambiental Cachoeira da Fumaça"/>
    <x v="1"/>
    <s v="APA"/>
    <n v="0.2"/>
    <x v="94"/>
    <n v="5108105"/>
    <n v="424690.75899100001"/>
    <n v="3.332815772499527E-4"/>
  </r>
  <r>
    <n v="100.00676300000001"/>
    <s v="Monumento Natural Confusão"/>
    <x v="1"/>
    <s v="MONAT"/>
    <n v="0.8"/>
    <x v="94"/>
    <n v="5108105"/>
    <n v="424690.75899100001"/>
    <n v="1.8838509834798517E-4"/>
  </r>
  <r>
    <n v="41.222456000000001"/>
    <s v="Parque Natural Municipal Celebra"/>
    <x v="1"/>
    <s v="PARQUE"/>
    <n v="0.7"/>
    <x v="94"/>
    <n v="5108105"/>
    <n v="424690.75899100001"/>
    <n v="6.7945248605259874E-5"/>
  </r>
  <r>
    <n v="55.540359000000002"/>
    <s v="PARESI"/>
    <x v="0"/>
    <s v="REGULARIZADA"/>
    <n v="0.7"/>
    <x v="95"/>
    <n v="5108352"/>
    <n v="190061.598008"/>
    <n v="2.0455605818048289E-4"/>
  </r>
  <r>
    <n v="26.705399"/>
    <s v="Parque Municipal Berneck"/>
    <x v="1"/>
    <s v="PARQUE"/>
    <n v="0.7"/>
    <x v="96"/>
    <n v="5108402"/>
    <n v="94025.042855000007"/>
    <n v="1.9881702504330115E-4"/>
  </r>
  <r>
    <n v="4.911575"/>
    <s v="Parque Natural Municipal Flor do Ipê"/>
    <x v="1"/>
    <s v="PARQUE"/>
    <n v="0.7"/>
    <x v="96"/>
    <n v="5108402"/>
    <n v="94025.042855000007"/>
    <n v="3.6565816888826554E-5"/>
  </r>
  <r>
    <n v="6.0367569999999997"/>
    <s v="Parque Natural Municipal Tanque de Fancho"/>
    <x v="1"/>
    <s v="PARQUE"/>
    <n v="0.7"/>
    <x v="96"/>
    <n v="5108402"/>
    <n v="94025.042855000007"/>
    <n v="4.4942600095558333E-5"/>
  </r>
  <r>
    <n v="157954.62714200001"/>
    <s v="Parque Estadual Serra Ricardo Franco"/>
    <x v="1"/>
    <s v="PARQUE"/>
    <n v="0.7"/>
    <x v="97"/>
    <n v="5105507"/>
    <n v="1347906.7164710001"/>
    <n v="8.2029592736864179E-2"/>
  </r>
  <r>
    <n v="1356.480783"/>
    <s v="PAUKALIRAJAUSU-SARARÉ"/>
    <x v="0"/>
    <s v="DELIMITADA"/>
    <n v="0.55000000000000004"/>
    <x v="97"/>
    <n v="5105507"/>
    <n v="1347906.7164710001"/>
    <n v="5.5349856301873507E-4"/>
  </r>
  <r>
    <n v="7728.4167369999996"/>
    <s v="PORTAL DO ENCANTADO"/>
    <x v="0"/>
    <s v="DECLARADA"/>
    <n v="0.4"/>
    <x v="97"/>
    <n v="5105507"/>
    <n v="1347906.7164710001"/>
    <n v="2.2934574455520267E-3"/>
  </r>
  <r>
    <n v="8802.9716590000007"/>
    <s v="SARARÉ"/>
    <x v="0"/>
    <s v="REGULARIZADA"/>
    <n v="0.7"/>
    <x v="97"/>
    <n v="5105507"/>
    <n v="1347906.7164710001"/>
    <n v="4.5715924447896142E-3"/>
  </r>
  <r>
    <n v="5326.6544100000001"/>
    <s v="KAPÔT NHINORE"/>
    <x v="0"/>
    <s v="DELIMITADA"/>
    <n v="0.55000000000000004"/>
    <x v="98"/>
    <n v="5108600"/>
    <n v="744292.21397599997"/>
    <n v="3.9361689810642952E-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23">
  <r>
    <n v="126"/>
    <s v="Polygon"/>
    <n v="78"/>
    <n v="1080.905332"/>
    <s v="PARABUBURE"/>
    <x v="0"/>
    <s v="REGULARIZADA"/>
    <n v="0.7"/>
    <x v="0"/>
    <n v="739859.94283199997"/>
    <n v="7409.4813780000004"/>
    <s v=" "/>
    <s v="https://intergeo.intermat.mt.gov.br/portal/sharing/rest/content/items/bcbb3a80f1a344fe846d4eb9febc14ce/data"/>
    <s v="TI"/>
  </r>
  <r>
    <n v="272"/>
    <s v="Polygon"/>
    <n v="187"/>
    <n v="401.750741"/>
    <s v="Reserva Particular do Patrimônio Natural Reserva Rama"/>
    <x v="1"/>
    <s v="RPPN"/>
    <n v="0.2"/>
    <x v="0"/>
    <n v="739859.94283199997"/>
    <n v="7409.4813780000004"/>
    <s v=" "/>
    <s v="https://intergeo.intermat.mt.gov.br/portal/sharing/rest/content/items/bcbb3a80f1a344fe846d4eb9febc14ce/data"/>
    <s v="Federal"/>
  </r>
  <r>
    <n v="133"/>
    <s v="Polygon"/>
    <n v="81"/>
    <n v="13999.501897"/>
    <s v="Parque Estadual Cristalino"/>
    <x v="1"/>
    <s v="PARQUE"/>
    <n v="0.7"/>
    <x v="1"/>
    <n v="896227.35929099994"/>
    <n v="8949.6033659999994"/>
    <s v=" "/>
    <s v="https://intergeo.intermat.mt.gov.br/portal/sharing/rest/content/items/17e21e83491e48958787f00f275a3e31/data"/>
    <s v="Estadual"/>
  </r>
  <r>
    <n v="254"/>
    <s v="Polygon"/>
    <n v="171"/>
    <n v="5.6773999999999998E-2"/>
    <s v="Reserva Particular do Patrimônio Natural Cristalino III"/>
    <x v="1"/>
    <s v="RPPN"/>
    <n v="0.2"/>
    <x v="1"/>
    <n v="896227.35929099994"/>
    <n v="8949.6033659999994"/>
    <s v=" "/>
    <s v="https://intergeo.intermat.mt.gov.br/portal/sharing/rest/content/items/17e21e83491e48958787f00f275a3e31/data"/>
    <s v="Estadual"/>
  </r>
  <r>
    <n v="265"/>
    <s v="Polygon"/>
    <n v="179"/>
    <n v="692.20820700000002"/>
    <s v="Reserva Particular do Patrimônio Natural Lote Cristalino"/>
    <x v="1"/>
    <s v="RPPN"/>
    <n v="0.2"/>
    <x v="1"/>
    <n v="896227.35929099994"/>
    <n v="8949.6033659999994"/>
    <s v=" "/>
    <s v="https://intergeo.intermat.mt.gov.br/portal/sharing/rest/content/items/17e21e83491e48958787f00f275a3e31/data"/>
    <s v="Federal"/>
  </r>
  <r>
    <n v="12"/>
    <s v="Polygon"/>
    <n v="7"/>
    <n v="9154.5402190000004"/>
    <s v="Área de Proteção Ambiental Córrego Boiadeiro e Gordura"/>
    <x v="1"/>
    <s v="APA"/>
    <n v="0.2"/>
    <x v="2"/>
    <n v="512077.04119700001"/>
    <n v="5104.3693000000003"/>
    <s v=" "/>
    <s v="https://intergeo.intermat.mt.gov.br/portal/sharing/rest/content/items/be7f645da78f42ac8b55147c19edf10d/data"/>
    <s v="Municipal"/>
  </r>
  <r>
    <n v="22"/>
    <s v="Polygon"/>
    <n v="11"/>
    <n v="14983.819982999999"/>
    <s v="Área de Proteção Ambiental do Ribeirão do Sapo"/>
    <x v="1"/>
    <s v="APA"/>
    <n v="0.2"/>
    <x v="2"/>
    <n v="512077.04119700001"/>
    <n v="5104.3693000000003"/>
    <s v=" "/>
    <s v="https://intergeo.intermat.mt.gov.br/portal/sharing/rest/content/items/be7f645da78f42ac8b55147c19edf10d/data"/>
    <s v="Municipal"/>
  </r>
  <r>
    <n v="38"/>
    <s v="Polygon"/>
    <n v="22"/>
    <n v="15524.266374999999"/>
    <s v="Área de Proteção Ambiental Ribeirão Claro, Água Emendada, Paraíso e Rio Araguainha"/>
    <x v="1"/>
    <s v="APA"/>
    <n v="0.2"/>
    <x v="2"/>
    <n v="512077.04119700001"/>
    <n v="5104.3693000000003"/>
    <s v=" "/>
    <s v="https://intergeo.intermat.mt.gov.br/portal/sharing/rest/content/items/be7f645da78f42ac8b55147c19edf10d/data"/>
    <s v="Municipal"/>
  </r>
  <r>
    <n v="40"/>
    <s v="Polygon"/>
    <n v="24"/>
    <n v="49028.765658999997"/>
    <s v="Área de Proteção Ambiental Rio Araguaia-Córrego Rico-Couto Magalhães e Araguainha"/>
    <x v="1"/>
    <s v="APA"/>
    <n v="0.2"/>
    <x v="2"/>
    <n v="512077.04119700001"/>
    <n v="5104.3693000000003"/>
    <s v=" "/>
    <s v="https://intergeo.intermat.mt.gov.br/portal/sharing/rest/content/items/be7f645da78f42ac8b55147c19edf10d/data"/>
    <s v="Municipal"/>
  </r>
  <r>
    <n v="175"/>
    <s v="Polygon"/>
    <n v="109"/>
    <n v="214.17134999999999"/>
    <s v="Parque Municipal do Córrego Boiadeiro"/>
    <x v="1"/>
    <s v="PARQUE"/>
    <n v="0.7"/>
    <x v="2"/>
    <n v="512077.04119700001"/>
    <n v="5104.3693000000003"/>
    <s v=" "/>
    <s v="https://intergeo.intermat.mt.gov.br/portal/sharing/rest/content/items/be7f645da78f42ac8b55147c19edf10d/data"/>
    <s v="Municipal"/>
  </r>
  <r>
    <n v="219"/>
    <s v="Polygon"/>
    <n v="149"/>
    <n v="1548.0479849999999"/>
    <s v="Parque Zoológico Municipal da Lagoa dos Veados"/>
    <x v="1"/>
    <s v="PARQUE"/>
    <n v="0.7"/>
    <x v="2"/>
    <n v="512077.04119700001"/>
    <n v="5104.3693000000003"/>
    <s v=" "/>
    <s v="https://intergeo.intermat.mt.gov.br/portal/sharing/rest/content/items/be7f645da78f42ac8b55147c19edf10d/data"/>
    <s v="Municipal"/>
  </r>
  <r>
    <n v="105"/>
    <s v="Polygon"/>
    <n v="67"/>
    <n v="117014.37983999999"/>
    <s v="MARÃIWATSEDE"/>
    <x v="0"/>
    <s v="REGULARIZADA"/>
    <n v="0.7"/>
    <x v="3"/>
    <n v="224478.427853"/>
    <n v="2246.6839759999998"/>
    <s v=" "/>
    <s v="https://intergeo.intermat.mt.gov.br/portal/sharing/rest/content/items/1480ee4bdcfd44cbb55de0b91518e37c/data"/>
    <s v="TI"/>
  </r>
  <r>
    <n v="41"/>
    <s v="Polygon"/>
    <n v="24"/>
    <n v="1.4371149999999999"/>
    <s v="Área de Proteção Ambiental Rio Araguaia-Córrego Rico-Couto Magalhães e Araguainha"/>
    <x v="1"/>
    <s v="APA"/>
    <n v="0.2"/>
    <x v="4"/>
    <n v="386802.96474299999"/>
    <n v="3861.7268829999998"/>
    <s v=" "/>
    <s v="https://intergeo.intermat.mt.gov.br/portal/sharing/rest/content/items/459b4cd90d63442bbe4c49314f853f57/data"/>
    <s v="Municipal"/>
  </r>
  <r>
    <n v="35"/>
    <s v="Polygon"/>
    <n v="20"/>
    <n v="42473.123418000003"/>
    <s v="Área de Proteção Ambiental Nascentes do Rio Paraguai"/>
    <x v="1"/>
    <s v="APA"/>
    <n v="0.2"/>
    <x v="5"/>
    <n v="184560.24291299999"/>
    <n v="1845.9462229999999"/>
    <s v=" "/>
    <s v="https://intergeo.intermat.mt.gov.br/portal/sharing/rest/content/items/b575b3d888b347199e382fbb19afb2ee/data"/>
    <s v="Estadual"/>
  </r>
  <r>
    <n v="6"/>
    <s v="Polygon"/>
    <n v="5"/>
    <n v="16012.653859"/>
    <s v="Área de Proteção Ambiental Cachoeira do Ribeirão da Laje do Rio Taquari e Ribeirão das Furnas"/>
    <x v="1"/>
    <s v="APA"/>
    <n v="0.2"/>
    <x v="6"/>
    <n v="175501.98519000001"/>
    <n v="1747.1641"/>
    <s v=" "/>
    <s v="https://intergeo.intermat.mt.gov.br/portal/sharing/rest/content/items/9ba2ba3cbd82445c93801e2852d60d3b/data"/>
    <s v="Municipal"/>
  </r>
  <r>
    <n v="23"/>
    <s v="Polygon"/>
    <n v="12"/>
    <n v="30632.301004000001"/>
    <s v="Área de Proteção Ambiental do Ribeirão do Sapo (margem direita)"/>
    <x v="1"/>
    <s v="APA"/>
    <n v="0.2"/>
    <x v="6"/>
    <n v="175501.98519000001"/>
    <n v="1747.1641"/>
    <s v=" "/>
    <s v="https://intergeo.intermat.mt.gov.br/portal/sharing/rest/content/items/9ba2ba3cbd82445c93801e2852d60d3b/data"/>
    <s v="Municipal"/>
  </r>
  <r>
    <n v="33"/>
    <s v="Polygon"/>
    <n v="19"/>
    <n v="36737.320465999997"/>
    <s v="Área de Proteção Ambiental Nascente do Rio Araguaia"/>
    <x v="1"/>
    <s v="APA"/>
    <n v="0.2"/>
    <x v="6"/>
    <n v="175501.98519000001"/>
    <n v="1747.1641"/>
    <s v=" "/>
    <s v="https://intergeo.intermat.mt.gov.br/portal/sharing/rest/content/items/9ba2ba3cbd82445c93801e2852d60d3b/data"/>
    <s v="Municipal"/>
  </r>
  <r>
    <n v="209"/>
    <s v="Polygon"/>
    <n v="139"/>
    <n v="87.926193999999995"/>
    <s v="Parque Natural Municipal Nascente do Rio Taquari"/>
    <x v="1"/>
    <s v="PARQUE"/>
    <n v="0.7"/>
    <x v="6"/>
    <n v="175501.98519000001"/>
    <n v="1747.1641"/>
    <s v=" "/>
    <s v="https://intergeo.intermat.mt.gov.br/portal/sharing/rest/content/items/9ba2ba3cbd82445c93801e2852d60d3b/data"/>
    <s v="Municipal"/>
  </r>
  <r>
    <n v="1"/>
    <s v="Polygon"/>
    <n v="1"/>
    <n v="4846.3012849999996"/>
    <s v="APIAKÁ DO PONTAL E ISOLADOS"/>
    <x v="0"/>
    <s v="DECLARADA"/>
    <n v="0.4"/>
    <x v="7"/>
    <n v="2054349.8916760001"/>
    <n v="20477.556339999999"/>
    <s v=" "/>
    <s v="https://intergeo.intermat.mt.gov.br/portal/sharing/rest/content/items/c8f94597c94d4e459891267fbfcce74b/data"/>
    <s v="TI"/>
  </r>
  <r>
    <n v="4"/>
    <s v="Polygon"/>
    <n v="3"/>
    <n v="6.4070000000000004E-3"/>
    <s v="Área de Preservação Ambiental Santa Rosa"/>
    <x v="1"/>
    <s v="APA"/>
    <n v="0.2"/>
    <x v="7"/>
    <n v="2054349.8916760001"/>
    <n v="20477.556339999999"/>
    <s v=" "/>
    <s v="https://intergeo.intermat.mt.gov.br/portal/sharing/rest/content/items/c8f94597c94d4e459891267fbfcce74b/data"/>
    <s v="Estadual"/>
  </r>
  <r>
    <n v="99"/>
    <s v="Polygon"/>
    <n v="63"/>
    <n v="477386.49564500002"/>
    <s v="KAYABI"/>
    <x v="0"/>
    <s v="REGULARIZADA"/>
    <n v="0.7"/>
    <x v="7"/>
    <n v="2054349.8916760001"/>
    <n v="20477.556339999999"/>
    <s v=" "/>
    <s v="https://intergeo.intermat.mt.gov.br/portal/sharing/rest/content/items/c8f94597c94d4e459891267fbfcce74b/data"/>
    <s v="TI"/>
  </r>
  <r>
    <n v="180"/>
    <s v="Polygon"/>
    <n v="111"/>
    <n v="878875.01797100005"/>
    <s v="Parque Nacional do Juruena"/>
    <x v="1"/>
    <s v="PARQUE"/>
    <n v="0.7"/>
    <x v="7"/>
    <n v="2054349.8916760001"/>
    <n v="20477.556339999999"/>
    <s v=" "/>
    <s v="https://intergeo.intermat.mt.gov.br/portal/sharing/rest/content/items/c8f94597c94d4e459891267fbfcce74b/data"/>
    <s v="Federal"/>
  </r>
  <r>
    <n v="247"/>
    <s v="Polygon"/>
    <n v="167"/>
    <n v="109667.205303"/>
    <s v="Reserva Ecológica de Apiacás"/>
    <x v="1"/>
    <s v="RESEC"/>
    <n v="1"/>
    <x v="7"/>
    <n v="2054349.8916760001"/>
    <n v="20477.556339999999"/>
    <s v=" "/>
    <s v="https://intergeo.intermat.mt.gov.br/portal/sharing/rest/content/items/c8f94597c94d4e459891267fbfcce74b/data"/>
    <s v="Estadual"/>
  </r>
  <r>
    <n v="319"/>
    <s v="Polygon"/>
    <n v="111"/>
    <n v="5.8999999999999998E-5"/>
    <s v="Parque Nacional do Juruena"/>
    <x v="1"/>
    <s v="PARQUE"/>
    <n v="0.7"/>
    <x v="7"/>
    <n v="2054349.8916760001"/>
    <n v="20477.556339999999"/>
    <s v=" "/>
    <s v="https://intergeo.intermat.mt.gov.br/portal/sharing/rest/content/items/c8f94597c94d4e459891267fbfcce74b/data"/>
    <s v="Federal"/>
  </r>
  <r>
    <n v="321"/>
    <s v="Polygon"/>
    <n v="111"/>
    <n v="1.023109"/>
    <s v="Parque Nacional do Juruena"/>
    <x v="1"/>
    <s v="PARQUE"/>
    <n v="0.7"/>
    <x v="7"/>
    <n v="2054349.8916760001"/>
    <n v="20477.556339999999"/>
    <s v=" "/>
    <s v="https://intergeo.intermat.mt.gov.br/portal/sharing/rest/content/items/c8f94597c94d4e459891267fbfcce74b/data"/>
    <s v="Federal"/>
  </r>
  <r>
    <n v="36"/>
    <s v="Polygon"/>
    <n v="21"/>
    <n v="672.28552100000002"/>
    <s v="Área de Proteção Ambiental Pé da Serra Azul"/>
    <x v="1"/>
    <s v="APA"/>
    <n v="0.2"/>
    <x v="8"/>
    <n v="638186.684931"/>
    <n v="6381.0409760000002"/>
    <s v=" "/>
    <s v="https://intergeo.intermat.mt.gov.br/portal/sharing/rest/content/items/7c8f5e0267754617b87633ddf03027ff/data"/>
    <s v="Estadual"/>
  </r>
  <r>
    <n v="137"/>
    <s v="Polygon"/>
    <n v="84"/>
    <n v="841.19554600000004"/>
    <s v="Parque Estadual da Serra Azul"/>
    <x v="1"/>
    <s v="PARQUE"/>
    <n v="0.7"/>
    <x v="8"/>
    <n v="638186.684931"/>
    <n v="6381.0409760000002"/>
    <s v=" "/>
    <s v="https://intergeo.intermat.mt.gov.br/portal/sharing/rest/content/items/7c8f5e0267754617b87633ddf03027ff/data"/>
    <s v="Estadual"/>
  </r>
  <r>
    <n v="88"/>
    <s v="Polygon"/>
    <n v="55"/>
    <n v="4140.0351659999997"/>
    <s v="FIGUEIRAS"/>
    <x v="0"/>
    <s v="REGULARIZADA"/>
    <n v="0.7"/>
    <x v="9"/>
    <n v="60934.997653999999"/>
    <n v="609.91343600000005"/>
    <s v="Área não descrita nas leis vigentes que definem seus limites, ou seja, sua desc. não consta nos memoriais dos municípios que a circundam. Esta área é destinada ao município de Barra do Bugres, por ser o município que a referiu em lei territorial"/>
    <s v="&lt;Null&gt;"/>
    <s v="TI"/>
  </r>
  <r>
    <n v="9"/>
    <s v="Polygon"/>
    <n v="6"/>
    <n v="441.20826"/>
    <s v="Área de Proteção Ambiental Chapada dos Guimarães"/>
    <x v="1"/>
    <s v="APA"/>
    <n v="0.2"/>
    <x v="10"/>
    <n v="21080.493699999999"/>
    <n v="210.64428000000001"/>
    <s v="Área não descrita nas leis vigentes que definem seus limites, ou seja, sua descrição não consta nos memoriais dos municípios que a circundam. Esta área é destinada ao município de Cuiabá, por ser o município que a referiu em lei territorial an"/>
    <s v="&lt;Null&gt;"/>
    <s v="Estadual"/>
  </r>
  <r>
    <n v="140"/>
    <s v="Polygon"/>
    <n v="85"/>
    <n v="1182.6124279999999"/>
    <s v="Parque Estadual de Águas Quentes"/>
    <x v="1"/>
    <s v="PARQUE"/>
    <n v="0.7"/>
    <x v="10"/>
    <n v="21080.493699999999"/>
    <n v="210.64428000000001"/>
    <s v="Área não descrita nas leis vigentes que definem seus limites, ou seja, sua descrição não consta nos memoriais dos municípios que a circundam. Esta área é destinada ao município de Cuiabá, por ser o município que a referiu em lei territorial an"/>
    <s v="&lt;Null&gt;"/>
    <s v="Estadual"/>
  </r>
  <r>
    <n v="298"/>
    <s v="Polygon"/>
    <n v="201"/>
    <n v="702.27843800000005"/>
    <s v="TEREZA CRISTINA"/>
    <x v="0"/>
    <s v="REGULARIZADA"/>
    <n v="0.7"/>
    <x v="10"/>
    <n v="42695.889750000002"/>
    <n v="426.30165499999998"/>
    <s v="Área não descrita nas leis vigentes que definem seus limites, ou seja, sua descrição não consta nos memoriais dos municípios que a circundam. Esta área é destinada ao município de Cuiabá, por ser o município que a referiu em lei territorial an"/>
    <s v="&lt;Null&gt;"/>
    <s v="TI"/>
  </r>
  <r>
    <n v="19"/>
    <s v="Polygon"/>
    <n v="9"/>
    <n v="212.558862"/>
    <s v="Área de Proteção Ambiental das Cabeceiras do Rio Cuiabá"/>
    <x v="1"/>
    <s v="APA"/>
    <n v="0.2"/>
    <x v="11"/>
    <n v="212.558862"/>
    <n v="2.1279379999999999"/>
    <s v="Área de sobreposição de jurisdição, a área é destinada para o município de Rosário Oeste, por ser o município que possui a lei mais recente."/>
    <s v="&lt;Null&gt;"/>
    <s v="Estadual"/>
  </r>
  <r>
    <n v="3"/>
    <s v="Polygon"/>
    <n v="2"/>
    <n v="37139.955480999997"/>
    <s v="ARARA DO RIO BRANCO"/>
    <x v="0"/>
    <s v="REGULARIZADA"/>
    <n v="0.7"/>
    <x v="12"/>
    <n v="2469187.9173269998"/>
    <n v="24707.78931"/>
    <s v=" "/>
    <s v="https://intergeo.intermat.mt.gov.br/portal/sharing/rest/content/items/b340a19fdf684d02bc03a372b5475784/data"/>
    <s v="TI"/>
  </r>
  <r>
    <n v="49"/>
    <s v="Polygon"/>
    <n v="30"/>
    <n v="613109.608565"/>
    <s v="ARIPUANÃ"/>
    <x v="0"/>
    <s v="REGULARIZADA"/>
    <n v="0.7"/>
    <x v="12"/>
    <n v="2469187.9173269998"/>
    <n v="24707.78931"/>
    <s v=" "/>
    <s v="https://intergeo.intermat.mt.gov.br/portal/sharing/rest/content/items/b340a19fdf684d02bc03a372b5475784/data"/>
    <s v="TI"/>
  </r>
  <r>
    <n v="74"/>
    <s v="Polygon"/>
    <n v="44"/>
    <n v="9182.0025310000001"/>
    <s v="Estação Ecológica do Rio Flor do Prado"/>
    <x v="1"/>
    <s v="ESEC"/>
    <n v="1"/>
    <x v="12"/>
    <n v="2469187.9173269998"/>
    <n v="24707.78931"/>
    <s v=" "/>
    <s v="https://intergeo.intermat.mt.gov.br/portal/sharing/rest/content/items/b340a19fdf684d02bc03a372b5475784/data"/>
    <s v="Estadual"/>
  </r>
  <r>
    <n v="250"/>
    <s v="Polygon"/>
    <n v="168"/>
    <n v="35274.928118000003"/>
    <s v="Reserva Extrativista Guariba Roosevelt"/>
    <x v="1"/>
    <s v="RESEX"/>
    <n v="0.5"/>
    <x v="12"/>
    <n v="2469187.9173269998"/>
    <n v="24707.78931"/>
    <s v=" "/>
    <s v="https://intergeo.intermat.mt.gov.br/portal/sharing/rest/content/items/b340a19fdf684d02bc03a372b5475784/data"/>
    <s v="Estadual"/>
  </r>
  <r>
    <n v="50"/>
    <s v="Polygon"/>
    <n v="31"/>
    <n v="19261.091219999998"/>
    <s v="BAÍA DOS GUATÓS"/>
    <x v="0"/>
    <s v="HOMOLOGADA"/>
    <n v="0.65"/>
    <x v="13"/>
    <n v="1140990.1814280001"/>
    <n v="11374.87775"/>
    <s v=" "/>
    <s v="https://intergeo.intermat.mt.gov.br/portal/sharing/rest/content/items/7827dc0fe618460c8e159b02491fdf8d/data"/>
    <s v="TI"/>
  </r>
  <r>
    <n v="85"/>
    <s v="Polygon"/>
    <n v="52"/>
    <n v="918.74436600000001"/>
    <s v="Estrada Parque Santo Antônio-Porto de Fora-Barão de Melgaço"/>
    <x v="1"/>
    <s v="EP"/>
    <n v="0.3"/>
    <x v="13"/>
    <n v="1140990.1814280001"/>
    <n v="11374.87775"/>
    <s v=" "/>
    <s v="https://intergeo.intermat.mt.gov.br/portal/sharing/rest/content/items/7827dc0fe618460c8e159b02491fdf8d/data"/>
    <s v="Estadual"/>
  </r>
  <r>
    <n v="144"/>
    <s v="Polygon"/>
    <n v="89"/>
    <n v="47232.407084999999"/>
    <s v="Parque Estadual Encontro das Águas"/>
    <x v="1"/>
    <s v="PARQUE"/>
    <n v="0.7"/>
    <x v="13"/>
    <n v="1140990.1814280001"/>
    <n v="11374.87775"/>
    <s v=" "/>
    <s v="https://intergeo.intermat.mt.gov.br/portal/sharing/rest/content/items/7827dc0fe618460c8e159b02491fdf8d/data"/>
    <s v="Estadual"/>
  </r>
  <r>
    <n v="225"/>
    <s v="Polygon"/>
    <n v="153"/>
    <n v="10726.228954"/>
    <s v="PERIGARA"/>
    <x v="0"/>
    <s v="REGULARIZADA"/>
    <n v="0.7"/>
    <x v="13"/>
    <n v="1140990.1814280001"/>
    <n v="11374.87775"/>
    <s v=" "/>
    <s v="https://intergeo.intermat.mt.gov.br/portal/sharing/rest/content/items/7827dc0fe618460c8e159b02491fdf8d/data"/>
    <s v="TI"/>
  </r>
  <r>
    <n v="256"/>
    <s v="Polygon"/>
    <n v="172"/>
    <n v="88452.302123999994"/>
    <s v="Reserva Particular do Patrimônio Natural Estância Ecológica SESC-Pantanal"/>
    <x v="1"/>
    <s v="RPPN"/>
    <n v="0.2"/>
    <x v="13"/>
    <n v="1140990.1814280001"/>
    <n v="11374.87775"/>
    <s v=" "/>
    <s v="https://intergeo.intermat.mt.gov.br/portal/sharing/rest/content/items/7827dc0fe618460c8e159b02491fdf8d/data"/>
    <s v="Federal"/>
  </r>
  <r>
    <n v="306"/>
    <s v="Polygon"/>
    <n v="205"/>
    <n v="27604.097269000002"/>
    <s v="UMUTINA"/>
    <x v="0"/>
    <s v="REGULARIZADA"/>
    <n v="0.7"/>
    <x v="9"/>
    <n v="536408.21539100003"/>
    <n v="5363.2562500000004"/>
    <s v=" "/>
    <s v="https://intergeo.intermat.mt.gov.br/portal/sharing/rest/content/items/76fccd26738a46b59090e9dbdc9f5bce/data"/>
    <s v="TI"/>
  </r>
  <r>
    <n v="37"/>
    <s v="Polygon"/>
    <n v="21"/>
    <n v="7074.861973"/>
    <s v="Área de Proteção Ambiental Pé da Serra Azul"/>
    <x v="1"/>
    <s v="APA"/>
    <n v="0.2"/>
    <x v="14"/>
    <n v="836322.56999800005"/>
    <n v="8363.1396920000007"/>
    <s v=" "/>
    <s v="https://intergeo.intermat.mt.gov.br/portal/sharing/rest/content/items/29a490f4502a4c058c73e750f1317263/data"/>
    <s v="Estadual"/>
  </r>
  <r>
    <n v="113"/>
    <s v="Polygon"/>
    <n v="71"/>
    <n v="32268.715340999999"/>
    <s v="MERURE"/>
    <x v="0"/>
    <s v="REGULARIZADA"/>
    <n v="0.7"/>
    <x v="14"/>
    <n v="836322.56999800005"/>
    <n v="8363.1396920000007"/>
    <s v=" "/>
    <s v="https://intergeo.intermat.mt.gov.br/portal/sharing/rest/content/items/29a490f4502a4c058c73e750f1317263/data"/>
    <s v="TI"/>
  </r>
  <r>
    <n v="138"/>
    <s v="Polygon"/>
    <n v="84"/>
    <n v="10170.987347"/>
    <s v="Parque Estadual da Serra Azul"/>
    <x v="1"/>
    <s v="PARQUE"/>
    <n v="0.7"/>
    <x v="14"/>
    <n v="836322.56999800005"/>
    <n v="8363.1396920000007"/>
    <s v=" "/>
    <s v="https://intergeo.intermat.mt.gov.br/portal/sharing/rest/content/items/29a490f4502a4c058c73e750f1317263/data"/>
    <s v="Estadual"/>
  </r>
  <r>
    <n v="285"/>
    <s v="Polygon"/>
    <n v="193"/>
    <n v="167650.77820999999"/>
    <s v="SÃO MARCOS"/>
    <x v="0"/>
    <s v="REGULARIZADA"/>
    <n v="0.7"/>
    <x v="14"/>
    <n v="836322.56999800005"/>
    <n v="8363.1396920000007"/>
    <s v=" "/>
    <s v="https://intergeo.intermat.mt.gov.br/portal/sharing/rest/content/items/29a490f4502a4c058c73e750f1317263/data"/>
    <s v="TI"/>
  </r>
  <r>
    <n v="28"/>
    <s v="Polygon"/>
    <n v="15"/>
    <n v="4603.4632680000004"/>
    <s v="Área de Proteção Ambiental do Salto Magessi"/>
    <x v="1"/>
    <s v="APA"/>
    <n v="0.2"/>
    <x v="15"/>
    <n v="469595.01771099999"/>
    <n v="4706.5863689999996"/>
    <s v=" "/>
    <s v=" "/>
    <s v="Estadual"/>
  </r>
  <r>
    <n v="76"/>
    <s v="Polygon"/>
    <n v="46"/>
    <n v="15.229042"/>
    <s v="Estação Ecológica do Rio Ronuro_x000d__x000a_"/>
    <x v="1"/>
    <s v="ESEC"/>
    <n v="1"/>
    <x v="15"/>
    <n v="469595.01771099999"/>
    <n v="4706.5863689999996"/>
    <s v=" "/>
    <s v=" "/>
    <s v="Estadual"/>
  </r>
  <r>
    <n v="104"/>
    <s v="Polygon"/>
    <n v="67"/>
    <n v="8642.7056520000006"/>
    <s v="MARÃIWATSEDE"/>
    <x v="0"/>
    <s v="REGULARIZADA"/>
    <n v="0.7"/>
    <x v="16"/>
    <n v="425939.496514"/>
    <n v="4263.9591520000004"/>
    <s v=" "/>
    <s v="https://intergeo.intermat.mt.gov.br/portal/sharing/rest/content/items/5b8f4304434645eb90aaf80b52500792/data"/>
    <s v="TI"/>
  </r>
  <r>
    <n v="65"/>
    <s v="Polygon"/>
    <n v="38"/>
    <n v="1.4933999999999999E-2"/>
    <s v="ENAWENÊ-NAWÊ"/>
    <x v="0"/>
    <s v="REGULARIZADA"/>
    <n v="0.7"/>
    <x v="17"/>
    <n v="1594097.6846169999"/>
    <n v="15960.5815"/>
    <s v=" "/>
    <s v="https://intergeo.intermat.mt.gov.br/portal/sharing/rest/content/items/2b1a6ffbeed74723a6b0b077a4bfe962/data"/>
    <s v="TI"/>
  </r>
  <r>
    <n v="67"/>
    <s v="Polygon"/>
    <n v="39"/>
    <n v="81469.610669000002"/>
    <s v="ERIKPAKTSÁ"/>
    <x v="0"/>
    <s v="REGULARIZADA"/>
    <n v="0.7"/>
    <x v="17"/>
    <n v="1594097.6846169999"/>
    <n v="15960.5815"/>
    <s v=" "/>
    <s v="https://intergeo.intermat.mt.gov.br/portal/sharing/rest/content/items/2b1a6ffbeed74723a6b0b077a4bfe962/data"/>
    <s v="TI"/>
  </r>
  <r>
    <n v="90"/>
    <s v="Polygon"/>
    <n v="56"/>
    <n v="44578.504108000001"/>
    <s v="IRANTXE"/>
    <x v="0"/>
    <s v="REGULARIZADA"/>
    <n v="0.7"/>
    <x v="17"/>
    <n v="1594097.6846169999"/>
    <n v="15960.5815"/>
    <s v=" "/>
    <s v="https://intergeo.intermat.mt.gov.br/portal/sharing/rest/content/items/2b1a6ffbeed74723a6b0b077a4bfe962/data"/>
    <s v="TI"/>
  </r>
  <r>
    <n v="103"/>
    <s v="Polygon"/>
    <n v="66"/>
    <n v="206056.08706300001"/>
    <s v="MANOKI"/>
    <x v="0"/>
    <s v="DECLARADA"/>
    <n v="0.4"/>
    <x v="17"/>
    <n v="1594097.6846169999"/>
    <n v="15960.5815"/>
    <s v=" "/>
    <s v="https://intergeo.intermat.mt.gov.br/portal/sharing/rest/content/items/2b1a6ffbeed74723a6b0b077a4bfe962/data"/>
    <s v="TI"/>
  </r>
  <r>
    <n v="111"/>
    <s v="Polygon"/>
    <n v="70"/>
    <n v="44971.888593999996"/>
    <s v="MENKU (I)"/>
    <x v="0"/>
    <s v="REGULARIZADA"/>
    <n v="0.7"/>
    <x v="17"/>
    <n v="1594097.6846169999"/>
    <n v="15960.5815"/>
    <s v=" "/>
    <s v="https://intergeo.intermat.mt.gov.br/portal/sharing/rest/content/items/2b1a6ffbeed74723a6b0b077a4bfe962/data"/>
    <s v="TI"/>
  </r>
  <r>
    <n v="69"/>
    <s v="Polygon"/>
    <n v="41"/>
    <n v="1089.4183909999999"/>
    <s v="Estação Ecológica da Serra das Araras"/>
    <x v="1"/>
    <s v="ESEC"/>
    <n v="1"/>
    <x v="18"/>
    <n v="2459666.6313399998"/>
    <n v="24533.497360000001"/>
    <s v=" "/>
    <s v="https://intergeo.intermat.mt.gov.br/portal/sharing/rest/content/items/f4c098ca857f42dab6b5110b484b8471/data"/>
    <s v="Federal"/>
  </r>
  <r>
    <n v="71"/>
    <s v="Polygon"/>
    <n v="42"/>
    <n v="11591.172043"/>
    <s v="Estação Ecológica de Taiamã"/>
    <x v="1"/>
    <s v="ESEC"/>
    <n v="1"/>
    <x v="18"/>
    <n v="2459666.6313399998"/>
    <n v="24533.497360000001"/>
    <s v=" "/>
    <s v="https://intergeo.intermat.mt.gov.br/portal/sharing/rest/content/items/f4c098ca857f42dab6b5110b484b8471/data"/>
    <s v="Federal"/>
  </r>
  <r>
    <n v="147"/>
    <s v="Polygon"/>
    <n v="91"/>
    <n v="106565.076466"/>
    <s v="Parque Estadual Guirá"/>
    <x v="1"/>
    <s v="PARQUE"/>
    <n v="0.7"/>
    <x v="18"/>
    <n v="2459666.6313399998"/>
    <n v="24533.497360000001"/>
    <s v=" "/>
    <s v="https://intergeo.intermat.mt.gov.br/portal/sharing/rest/content/items/f4c098ca857f42dab6b5110b484b8471/data"/>
    <s v="Estadual"/>
  </r>
  <r>
    <n v="271"/>
    <s v="Polygon"/>
    <n v="186"/>
    <n v="34005.423452000003"/>
    <s v="Reserva Particular do Patrimônio Natural Reserva Jubran"/>
    <x v="1"/>
    <s v="RPPN"/>
    <n v="0.2"/>
    <x v="18"/>
    <n v="2459666.6313399998"/>
    <n v="24533.497360000001"/>
    <s v=" "/>
    <s v="https://intergeo.intermat.mt.gov.br/portal/sharing/rest/content/items/f4c098ca857f42dab6b5110b484b8471/data"/>
    <s v="Federal"/>
  </r>
  <r>
    <n v="62"/>
    <s v="Polygon"/>
    <n v="37"/>
    <n v="12675.026669999999"/>
    <s v="CHÃO PRETO"/>
    <x v="0"/>
    <s v="REGULARIZADA"/>
    <n v="0.7"/>
    <x v="19"/>
    <n v="597127.77500499994"/>
    <n v="5982.0957930000004"/>
    <s v=" "/>
    <s v="https://intergeo.intermat.mt.gov.br/portal/sharing/rest/content/items/e0ffb5ef7a654aaeba35d193a0356390/data"/>
    <s v="TI"/>
  </r>
  <r>
    <n v="125"/>
    <s v="Polygon"/>
    <n v="78"/>
    <n v="220445.497106"/>
    <s v="PARABUBURE"/>
    <x v="0"/>
    <s v="REGULARIZADA"/>
    <n v="0.7"/>
    <x v="19"/>
    <n v="597127.77500499994"/>
    <n v="5982.0957930000004"/>
    <s v=" "/>
    <s v="https://intergeo.intermat.mt.gov.br/portal/sharing/rest/content/items/e0ffb5ef7a654aaeba35d193a0356390/data"/>
    <s v="TI"/>
  </r>
  <r>
    <n v="302"/>
    <s v="Polygon"/>
    <n v="203"/>
    <n v="2.256659"/>
    <s v="UBAWAWÊ"/>
    <x v="0"/>
    <s v="REGULARIZADA"/>
    <n v="0.7"/>
    <x v="19"/>
    <n v="597127.77500499994"/>
    <n v="5982.0957930000004"/>
    <s v=" "/>
    <s v="https://intergeo.intermat.mt.gov.br/portal/sharing/rest/content/items/e0ffb5ef7a654aaeba35d193a0356390/data"/>
    <s v="TI"/>
  </r>
  <r>
    <n v="127"/>
    <s v="Polygon"/>
    <n v="79"/>
    <n v="7.9999999999999996E-6"/>
    <s v="PARESI"/>
    <x v="0"/>
    <s v="REGULARIZADA"/>
    <n v="0.7"/>
    <x v="20"/>
    <n v="941210.06035599997"/>
    <n v="9423.2694589999992"/>
    <s v=" "/>
    <s v="https://intergeo.intermat.mt.gov.br/portal/sharing/rest/content/items/37d0be93a3d645458d43d25da6f65cb6/data"/>
    <s v="TI"/>
  </r>
  <r>
    <n v="232"/>
    <s v="Polygon"/>
    <n v="157"/>
    <n v="3299.456823"/>
    <s v="PONTE DE PEDRA"/>
    <x v="0"/>
    <s v="DECLARADA"/>
    <n v="0.4"/>
    <x v="20"/>
    <n v="941210.06035599997"/>
    <n v="9423.2694589999992"/>
    <s v=" "/>
    <s v="https://intergeo.intermat.mt.gov.br/portal/sharing/rest/content/items/37d0be93a3d645458d43d25da6f65cb6/data"/>
    <s v="TI"/>
  </r>
  <r>
    <n v="299"/>
    <s v="Polygon"/>
    <n v="202"/>
    <n v="1.9999999999999999E-6"/>
    <s v="TIRECATINGA"/>
    <x v="0"/>
    <s v="REGULARIZADA"/>
    <n v="0.7"/>
    <x v="20"/>
    <n v="941210.06035599997"/>
    <n v="9423.2694589999992"/>
    <s v=" "/>
    <s v="https://intergeo.intermat.mt.gov.br/portal/sharing/rest/content/items/37d0be93a3d645458d43d25da6f65cb6/data"/>
    <s v="TI"/>
  </r>
  <r>
    <n v="310"/>
    <s v="Polygon"/>
    <n v="207"/>
    <n v="274585.284675"/>
    <s v="UTIARITI"/>
    <x v="0"/>
    <s v="REGULARIZADA"/>
    <n v="0.7"/>
    <x v="20"/>
    <n v="941210.06035599997"/>
    <n v="9423.2694589999992"/>
    <s v=" "/>
    <s v="https://intergeo.intermat.mt.gov.br/portal/sharing/rest/content/items/37d0be93a3d645458d43d25da6f65cb6/data"/>
    <s v="TI"/>
  </r>
  <r>
    <n v="11"/>
    <s v="Polygon"/>
    <n v="6"/>
    <n v="25349.098172000002"/>
    <s v="Área de Proteção Ambiental Chapada dos Guimarães"/>
    <x v="1"/>
    <s v="APA"/>
    <n v="0.2"/>
    <x v="21"/>
    <n v="515803.29052600003"/>
    <n v="5160.8037409999997"/>
    <s v=" "/>
    <s v="https://intergeo.intermat.mt.gov.br/portal/sharing/rest/content/items/15706468a61d420da1ba534df77747d1/data"/>
    <s v="Estadual"/>
  </r>
  <r>
    <n v="26"/>
    <s v="Polygon"/>
    <n v="14"/>
    <n v="13530.019087000001"/>
    <s v="Área de Proteção Ambiental do Rio da Casca"/>
    <x v="1"/>
    <s v="APA"/>
    <n v="0.2"/>
    <x v="21"/>
    <n v="515803.29052600003"/>
    <n v="5160.8037409999997"/>
    <s v=" "/>
    <s v="https://intergeo.intermat.mt.gov.br/portal/sharing/rest/content/items/15706468a61d420da1ba534df77747d1/data"/>
    <s v="Estadual"/>
  </r>
  <r>
    <n v="73"/>
    <s v="Polygon"/>
    <n v="43"/>
    <n v="1053.0994659999999"/>
    <s v="Estação Ecológica do Rio da Casca"/>
    <x v="1"/>
    <s v="ESEC"/>
    <n v="1"/>
    <x v="21"/>
    <n v="515803.29052600003"/>
    <n v="5160.8037409999997"/>
    <s v=" "/>
    <s v="https://intergeo.intermat.mt.gov.br/portal/sharing/rest/content/items/15706468a61d420da1ba534df77747d1/data"/>
    <s v="Estadual"/>
  </r>
  <r>
    <n v="93"/>
    <s v="Polygon"/>
    <n v="59"/>
    <n v="16.946947999999999"/>
    <s v="JUININHA"/>
    <x v="0"/>
    <s v="REGULARIZADA"/>
    <n v="0.7"/>
    <x v="22"/>
    <n v="678100.69216600002"/>
    <n v="6796.8376850000004"/>
    <s v=" "/>
    <s v="https://intergeo.intermat.mt.gov.br/portal/sharing/rest/content/items/23897ebd56fd4d29ae075417c02a908b/data"/>
    <s v="TI"/>
  </r>
  <r>
    <n v="303"/>
    <s v="Polygon"/>
    <n v="204"/>
    <n v="20289.031489000001"/>
    <s v="UIRAPURU (CAPITÃO MARCOS)"/>
    <x v="0"/>
    <s v="DECLARADA"/>
    <n v="0.4"/>
    <x v="22"/>
    <n v="678100.69216600002"/>
    <n v="6796.8376850000004"/>
    <s v=" "/>
    <s v="https://intergeo.intermat.mt.gov.br/portal/sharing/rest/content/items/23897ebd56fd4d29ae075417c02a908b/data"/>
    <s v="TI"/>
  </r>
  <r>
    <n v="100"/>
    <s v="Polygon"/>
    <n v="64"/>
    <n v="5357.8494499999997"/>
    <s v="KRENREHÉ"/>
    <x v="0"/>
    <s v="REGULARIZADA"/>
    <n v="0.7"/>
    <x v="23"/>
    <n v="344591.82027700002"/>
    <n v="3446.999562"/>
    <s v=" "/>
    <s v="https://intergeo.intermat.mt.gov.br/portal/sharing/rest/content/items/72f0be7c85834054bf204fe6302eced8/data"/>
    <s v="TI"/>
  </r>
  <r>
    <n v="167"/>
    <s v="Polygon"/>
    <n v="101"/>
    <n v="54376.902696999998"/>
    <s v="PARQUE INDÍGENA XINGU"/>
    <x v="0"/>
    <s v="REGULARIZADA"/>
    <n v="0.7"/>
    <x v="24"/>
    <n v="1083593.2149960001"/>
    <n v="10853.90194"/>
    <s v=" "/>
    <s v="https://intergeo.intermat.mt.gov.br/portal/sharing/rest/content/items/fb78a7e95e464a7e81f8fe31747e43ed/data"/>
    <s v="TI"/>
  </r>
  <r>
    <n v="224"/>
    <s v="Polygon"/>
    <n v="152"/>
    <n v="15933.810407000001"/>
    <s v="PEQUIZAL DO NARUV'TU"/>
    <x v="0"/>
    <s v="REGULARIZADA"/>
    <n v="0.7"/>
    <x v="24"/>
    <n v="1083593.2149960001"/>
    <n v="10853.90194"/>
    <s v=" "/>
    <s v="https://intergeo.intermat.mt.gov.br/portal/sharing/rest/content/items/fb78a7e95e464a7e81f8fe31747e43ed/data"/>
    <s v="TI"/>
  </r>
  <r>
    <n v="227"/>
    <s v="Polygon"/>
    <n v="154"/>
    <n v="161286.402691"/>
    <s v="PIMENTEL BARBOSA"/>
    <x v="0"/>
    <s v="REGULARIZADA"/>
    <n v="0.7"/>
    <x v="24"/>
    <n v="1083593.2149960001"/>
    <n v="10853.90194"/>
    <s v=" "/>
    <s v="https://intergeo.intermat.mt.gov.br/portal/sharing/rest/content/items/fb78a7e95e464a7e81f8fe31747e43ed/data"/>
    <s v="TI"/>
  </r>
  <r>
    <n v="10"/>
    <s v="Polygon"/>
    <n v="6"/>
    <n v="117228.993222"/>
    <s v="Área de Proteção Ambiental Chapada dos Guimarães"/>
    <x v="1"/>
    <s v="APA"/>
    <n v="0.2"/>
    <x v="25"/>
    <n v="659955.29788900004"/>
    <n v="6601.7605919999996"/>
    <s v=" "/>
    <s v="https://intergeo.intermat.mt.gov.br/portal/sharing/rest/content/items/e9d9a6592e83451a8c8b41b211049acc/data"/>
    <s v="Estadual"/>
  </r>
  <r>
    <n v="17"/>
    <s v="Polygon"/>
    <n v="9"/>
    <n v="8380.9191960000007"/>
    <s v="Área de Proteção Ambiental das Cabeceiras do Rio Cuiabá"/>
    <x v="1"/>
    <s v="APA"/>
    <n v="0.2"/>
    <x v="25"/>
    <n v="659955.29788900004"/>
    <n v="6601.7605919999996"/>
    <s v=" "/>
    <s v="https://intergeo.intermat.mt.gov.br/portal/sharing/rest/content/items/e9d9a6592e83451a8c8b41b211049acc/data"/>
    <s v="Estadual"/>
  </r>
  <r>
    <n v="25"/>
    <s v="Polygon"/>
    <n v="14"/>
    <n v="26389.486164999998"/>
    <s v="Área de Proteção Ambiental do Rio da Casca"/>
    <x v="1"/>
    <s v="APA"/>
    <n v="0.2"/>
    <x v="25"/>
    <n v="659955.29788900004"/>
    <n v="6601.7605919999996"/>
    <s v=" "/>
    <s v="https://intergeo.intermat.mt.gov.br/portal/sharing/rest/content/items/e9d9a6592e83451a8c8b41b211049acc/data"/>
    <s v="Estadual"/>
  </r>
  <r>
    <n v="72"/>
    <s v="Polygon"/>
    <n v="43"/>
    <n v="2440.3292299999998"/>
    <s v="Estação Ecológica do Rio da Casca"/>
    <x v="1"/>
    <s v="ESEC"/>
    <n v="1"/>
    <x v="25"/>
    <n v="659955.29788900004"/>
    <n v="6601.7605919999996"/>
    <s v=" "/>
    <s v="https://intergeo.intermat.mt.gov.br/portal/sharing/rest/content/items/e9d9a6592e83451a8c8b41b211049acc/data"/>
    <s v="Estadual"/>
  </r>
  <r>
    <n v="82"/>
    <s v="Polygon"/>
    <n v="50"/>
    <n v="1693.8391650000001"/>
    <s v="Estrada Parque Cuiabá-Chapada dos Guimarães-Mirante"/>
    <x v="1"/>
    <s v="EP"/>
    <n v="0.3"/>
    <x v="25"/>
    <n v="659955.29788900004"/>
    <n v="6601.7605919999996"/>
    <s v=" "/>
    <s v="https://intergeo.intermat.mt.gov.br/portal/sharing/rest/content/items/e9d9a6592e83451a8c8b41b211049acc/data"/>
    <s v="Estadual"/>
  </r>
  <r>
    <n v="115"/>
    <s v="Polygon"/>
    <n v="72"/>
    <n v="38.345553000000002"/>
    <s v="Monumento Natural Centro Geodésico da América Latina"/>
    <x v="1"/>
    <s v="MONAT"/>
    <n v="0.8"/>
    <x v="25"/>
    <n v="659955.29788900004"/>
    <n v="6601.7605919999996"/>
    <s v=" "/>
    <s v="https://intergeo.intermat.mt.gov.br/portal/sharing/rest/content/items/e9d9a6592e83451a8c8b41b211049acc/data"/>
    <s v="Estadual"/>
  </r>
  <r>
    <n v="136"/>
    <s v="Polygon"/>
    <n v="83"/>
    <n v="47.240372999999998"/>
    <s v="Parque Estadual da Quineira"/>
    <x v="1"/>
    <s v="PARQUE"/>
    <n v="0.7"/>
    <x v="25"/>
    <n v="659955.29788900004"/>
    <n v="6601.7605919999996"/>
    <s v=" "/>
    <s v="https://intergeo.intermat.mt.gov.br/portal/sharing/rest/content/items/e9d9a6592e83451a8c8b41b211049acc/data"/>
    <s v="Estadual"/>
  </r>
  <r>
    <n v="172"/>
    <s v="Polygon"/>
    <n v="106"/>
    <n v="91.393831000000006"/>
    <s v="Parque Municipal da Cabeceira do Coxipozinho"/>
    <x v="1"/>
    <s v="PARQUE"/>
    <n v="0.7"/>
    <x v="25"/>
    <n v="659955.29788900004"/>
    <n v="6601.7605919999996"/>
    <s v=" "/>
    <s v="https://intergeo.intermat.mt.gov.br/portal/sharing/rest/content/items/e9d9a6592e83451a8c8b41b211049acc/data"/>
    <s v="Municipal"/>
  </r>
  <r>
    <n v="177"/>
    <s v="Polygon"/>
    <n v="110"/>
    <n v="12317.194438"/>
    <s v="Parque Nacional da Chapada dos Guimarães"/>
    <x v="1"/>
    <s v="PARQUE"/>
    <n v="0.7"/>
    <x v="25"/>
    <n v="659955.29788900004"/>
    <n v="6601.7605919999996"/>
    <s v=" "/>
    <s v="https://intergeo.intermat.mt.gov.br/portal/sharing/rest/content/items/e9d9a6592e83451a8c8b41b211049acc/data"/>
    <s v="Federal"/>
  </r>
  <r>
    <n v="264"/>
    <s v="Polygon"/>
    <n v="178"/>
    <n v="0.114104"/>
    <s v="Reserva Particular do Patrimônio Natural Hotel Mirante"/>
    <x v="1"/>
    <s v="RPPN"/>
    <n v="0.2"/>
    <x v="25"/>
    <n v="659955.29788900004"/>
    <n v="6601.7605919999996"/>
    <s v=" "/>
    <s v="https://intergeo.intermat.mt.gov.br/portal/sharing/rest/content/items/e9d9a6592e83451a8c8b41b211049acc/data"/>
    <s v="Federal"/>
  </r>
  <r>
    <n v="322"/>
    <s v="Polygon"/>
    <n v="110"/>
    <n v="0"/>
    <s v="Parque Nacional da Chapada dos Guimarães"/>
    <x v="1"/>
    <s v="PARQUE"/>
    <n v="0.7"/>
    <x v="25"/>
    <n v="659955.29788900004"/>
    <n v="6601.7605919999996"/>
    <s v=" "/>
    <s v="https://intergeo.intermat.mt.gov.br/portal/sharing/rest/content/items/e9d9a6592e83451a8c8b41b211049acc/data"/>
    <s v="Federal"/>
  </r>
  <r>
    <n v="157"/>
    <s v="Polygon"/>
    <n v="99"/>
    <n v="21.126642"/>
    <s v="Parque Florestal Paulo Viriato Corrêa da Costa"/>
    <x v="1"/>
    <s v="PARQUE"/>
    <n v="0.7"/>
    <x v="26"/>
    <n v="383912.64749100001"/>
    <n v="3844.848266"/>
    <s v=" "/>
    <s v="https://intergeo.intermat.mt.gov.br/portal/sharing/rest/content/items/04f51d2b5e214d3ab3f3f70442ae0a23/data"/>
    <s v="Municipal"/>
  </r>
  <r>
    <n v="30"/>
    <s v="Polygon"/>
    <n v="16"/>
    <n v="218759.91704500001"/>
    <s v="Área de Proteção Ambiental dos Meandros do Rio Araguaia"/>
    <x v="1"/>
    <s v="APA"/>
    <n v="0.2"/>
    <x v="27"/>
    <n v="1653670.660564"/>
    <n v="16549.72839"/>
    <s v=" "/>
    <s v="https://intergeo.intermat.mt.gov.br/portal/sharing/rest/content/items/ca03ac6b3e894ea4bb246fc764113af0/data"/>
    <s v="Federal"/>
  </r>
  <r>
    <n v="97"/>
    <s v="Polygon"/>
    <n v="61"/>
    <n v="823.93450800000005"/>
    <s v="KARAJÁ DE ARUANÃ II"/>
    <x v="0"/>
    <s v="REGULARIZADA"/>
    <n v="0.7"/>
    <x v="27"/>
    <n v="1653670.660564"/>
    <n v="16549.72839"/>
    <s v=" "/>
    <s v="https://intergeo.intermat.mt.gov.br/portal/sharing/rest/content/items/ca03ac6b3e894ea4bb246fc764113af0/data"/>
    <s v="TI"/>
  </r>
  <r>
    <n v="239"/>
    <s v="Polygon"/>
    <n v="160"/>
    <n v="24857.287216000001"/>
    <s v="Refúgio da Vida Silvestre Corixão da Mata Azul"/>
    <x v="1"/>
    <s v="REVIS"/>
    <n v="0.8"/>
    <x v="27"/>
    <n v="1653670.660564"/>
    <n v="16549.72839"/>
    <s v=" "/>
    <s v="https://intergeo.intermat.mt.gov.br/portal/sharing/rest/content/items/ca03ac6b3e894ea4bb246fc764113af0/data"/>
    <s v="Estadual"/>
  </r>
  <r>
    <n v="243"/>
    <s v="Polygon"/>
    <n v="163"/>
    <n v="52082.513912000002"/>
    <s v="Refúgio da Vida Silvestre Quelônios do Araguaia"/>
    <x v="1"/>
    <s v="REVIS"/>
    <n v="0.8"/>
    <x v="27"/>
    <n v="1653670.660564"/>
    <n v="16549.72839"/>
    <s v=" "/>
    <s v="https://intergeo.intermat.mt.gov.br/portal/sharing/rest/content/items/ca03ac6b3e894ea4bb246fc764113af0/data"/>
    <s v="Estadual"/>
  </r>
  <r>
    <n v="317"/>
    <s v="Polygon"/>
    <n v="210"/>
    <n v="118836.77000800001"/>
    <s v="WEDEZÉ"/>
    <x v="0"/>
    <s v="DELIMITADA"/>
    <n v="0.55000000000000004"/>
    <x v="27"/>
    <n v="1653670.660564"/>
    <n v="16549.72839"/>
    <s v=" "/>
    <s v="https://intergeo.intermat.mt.gov.br/portal/sharing/rest/content/items/ca03ac6b3e894ea4bb246fc764113af0/data"/>
    <s v="TI"/>
  </r>
  <r>
    <n v="205"/>
    <s v="Polygon"/>
    <n v="135"/>
    <n v="6.9993109999999996"/>
    <s v="Parque Natural Municipal Macaco-Aranha-de-Testa-Branca"/>
    <x v="1"/>
    <s v="PARQUE"/>
    <n v="0.7"/>
    <x v="28"/>
    <n v="311147.34319300001"/>
    <n v="3111.7171950000002"/>
    <s v=" "/>
    <s v="https://intergeo.intermat.mt.gov.br/portal/sharing/rest/content/items/38b1ba77e12a4a77953afc791d85364c/data"/>
    <s v="Municipal"/>
  </r>
  <r>
    <n v="240"/>
    <s v="Polygon"/>
    <n v="161"/>
    <n v="17.879906999999999"/>
    <s v="Refugio da Vida Silvestre de Colíder"/>
    <x v="1"/>
    <s v="REVIS"/>
    <n v="0.8"/>
    <x v="28"/>
    <n v="311147.34319300001"/>
    <n v="3111.7171950000002"/>
    <s v=" "/>
    <s v="https://intergeo.intermat.mt.gov.br/portal/sharing/rest/content/items/38b1ba77e12a4a77953afc791d85364c/data"/>
    <s v="Municipal"/>
  </r>
  <r>
    <n v="2"/>
    <s v="Polygon"/>
    <n v="2"/>
    <n v="77724.725177999993"/>
    <s v="ARARA DO RIO BRANCO"/>
    <x v="0"/>
    <s v="REGULARIZADA"/>
    <n v="0.7"/>
    <x v="29"/>
    <n v="2802498.0833859998"/>
    <n v="27982.13336"/>
    <s v=" "/>
    <s v="https://intergeo.intermat.mt.gov.br/portal/sharing/rest/content/items/d172bcc47b8246dfbdc720504a3fa98c/data"/>
    <s v="TI"/>
  </r>
  <r>
    <n v="75"/>
    <s v="Polygon"/>
    <n v="45"/>
    <n v="11587.709406"/>
    <s v="Estação Ecológica do Rio Madeirinha"/>
    <x v="1"/>
    <s v="ESEC"/>
    <n v="1"/>
    <x v="29"/>
    <n v="2802498.0833859998"/>
    <n v="27982.13336"/>
    <s v=" "/>
    <s v="https://intergeo.intermat.mt.gov.br/portal/sharing/rest/content/items/d172bcc47b8246dfbdc720504a3fa98c/data"/>
    <s v="Estadual"/>
  </r>
  <r>
    <n v="78"/>
    <s v="Polygon"/>
    <n v="47"/>
    <n v="98024.205881999995"/>
    <s v="Estação Ecológica do Rio Roosevelt"/>
    <x v="1"/>
    <s v="ESEC"/>
    <n v="1"/>
    <x v="29"/>
    <n v="2802498.0833859998"/>
    <n v="27982.13336"/>
    <s v=" "/>
    <s v="https://intergeo.intermat.mt.gov.br/portal/sharing/rest/content/items/d172bcc47b8246dfbdc720504a3fa98c/data"/>
    <s v="Estadual"/>
  </r>
  <r>
    <n v="98"/>
    <s v="Polygon"/>
    <n v="62"/>
    <n v="407968.26423700002"/>
    <s v="KAWAHIVA DO RIO PARDO"/>
    <x v="0"/>
    <s v="DECLARADA"/>
    <n v="0.4"/>
    <x v="29"/>
    <n v="2802498.0833859998"/>
    <n v="27982.13336"/>
    <s v=" "/>
    <s v="https://intergeo.intermat.mt.gov.br/portal/sharing/rest/content/items/d172bcc47b8246dfbdc720504a3fa98c/data"/>
    <s v="TI"/>
  </r>
  <r>
    <n v="148"/>
    <s v="Polygon"/>
    <n v="92"/>
    <n v="98922.058856999996"/>
    <s v="Parque Estadual Igarapés do Juruena"/>
    <x v="1"/>
    <s v="PARQUE"/>
    <n v="0.7"/>
    <x v="29"/>
    <n v="2802498.0833859998"/>
    <n v="27982.13336"/>
    <s v=" "/>
    <s v="https://intergeo.intermat.mt.gov.br/portal/sharing/rest/content/items/d172bcc47b8246dfbdc720504a3fa98c/data"/>
    <s v="Estadual"/>
  </r>
  <r>
    <n v="155"/>
    <s v="Polygon"/>
    <n v="97"/>
    <n v="81010.893977999993"/>
    <s v="Parque Estadual Tucumã"/>
    <x v="1"/>
    <s v="PARQUE"/>
    <n v="0.7"/>
    <x v="29"/>
    <n v="2802498.0833859998"/>
    <n v="27982.13336"/>
    <s v=" "/>
    <s v="https://intergeo.intermat.mt.gov.br/portal/sharing/rest/content/items/d172bcc47b8246dfbdc720504a3fa98c/data"/>
    <s v="Estadual"/>
  </r>
  <r>
    <n v="178"/>
    <s v="Polygon"/>
    <n v="111"/>
    <n v="110.79327000000001"/>
    <s v="Parque Nacional do Juruena"/>
    <x v="1"/>
    <s v="PARQUE"/>
    <n v="0.7"/>
    <x v="29"/>
    <n v="2802498.0833859998"/>
    <n v="27982.13336"/>
    <s v=" "/>
    <s v="https://intergeo.intermat.mt.gov.br/portal/sharing/rest/content/items/d172bcc47b8246dfbdc720504a3fa98c/data"/>
    <s v="Federal"/>
  </r>
  <r>
    <n v="183"/>
    <s v="Polygon"/>
    <n v="113"/>
    <n v="5768.3073290000002"/>
    <s v="Parque Nacional dos Campos Amazônicos"/>
    <x v="1"/>
    <s v="PARQUE"/>
    <n v="0.7"/>
    <x v="29"/>
    <n v="2802498.0833859998"/>
    <n v="27982.13336"/>
    <s v=" "/>
    <s v="https://intergeo.intermat.mt.gov.br/portal/sharing/rest/content/items/d172bcc47b8246dfbdc720504a3fa98c/data"/>
    <s v="Federal"/>
  </r>
  <r>
    <n v="229"/>
    <s v="Polygon"/>
    <n v="156"/>
    <n v="215243.80603599999"/>
    <s v="PIRIPKURA"/>
    <x v="0"/>
    <s v="EM ESTUDO"/>
    <n v="0.3"/>
    <x v="29"/>
    <n v="2802498.0833859998"/>
    <n v="27982.13336"/>
    <s v=" "/>
    <s v="https://intergeo.intermat.mt.gov.br/portal/sharing/rest/content/items/d172bcc47b8246dfbdc720504a3fa98c/data"/>
    <s v="TI"/>
  </r>
  <r>
    <n v="248"/>
    <s v="Polygon"/>
    <n v="168"/>
    <n v="123423.848041"/>
    <s v="Reserva Extrativista Guariba Roosevelt"/>
    <x v="1"/>
    <s v="RESEX"/>
    <n v="0.5"/>
    <x v="29"/>
    <n v="2802498.0833859998"/>
    <n v="27982.13336"/>
    <s v=" "/>
    <s v="https://intergeo.intermat.mt.gov.br/portal/sharing/rest/content/items/d172bcc47b8246dfbdc720504a3fa98c/data"/>
    <s v="Estadual"/>
  </r>
  <r>
    <n v="64"/>
    <s v="Polygon"/>
    <n v="38"/>
    <n v="136312.18105300001"/>
    <s v="ENAWENÊ-NAWÊ"/>
    <x v="0"/>
    <s v="REGULARIZADA"/>
    <n v="0.7"/>
    <x v="30"/>
    <n v="2144780.5596540002"/>
    <n v="21512.802810000001"/>
    <s v=" "/>
    <s v="https://intergeo.intermat.mt.gov.br/portal/sharing/rest/content/items/477f48779ba842138762b24396b4c398/data"/>
    <s v="TI"/>
  </r>
  <r>
    <n v="102"/>
    <s v="Polygon"/>
    <n v="65"/>
    <n v="1800.7738569999999"/>
    <s v="LAGOA DOS BRINCOS"/>
    <x v="0"/>
    <s v="REGULARIZADA"/>
    <n v="0.7"/>
    <x v="30"/>
    <n v="2144780.5596540002"/>
    <n v="21512.802810000001"/>
    <s v=" "/>
    <s v="https://intergeo.intermat.mt.gov.br/portal/sharing/rest/content/items/477f48779ba842138762b24396b4c398/data"/>
    <s v="TI"/>
  </r>
  <r>
    <n v="121"/>
    <s v="Polygon"/>
    <n v="76"/>
    <n v="1001508.90601"/>
    <s v="NAMBIKWARA"/>
    <x v="0"/>
    <s v="REGULARIZADA"/>
    <n v="0.7"/>
    <x v="30"/>
    <n v="2144780.5596540002"/>
    <n v="21512.802810000001"/>
    <s v=" "/>
    <s v="https://intergeo.intermat.mt.gov.br/portal/sharing/rest/content/items/477f48779ba842138762b24396b4c398/data"/>
    <s v="TI"/>
  </r>
  <r>
    <n v="228"/>
    <s v="Polygon"/>
    <n v="155"/>
    <n v="28674.189666999999"/>
    <s v="PIRINEUS DE SOUZA"/>
    <x v="0"/>
    <s v="REGULARIZADA"/>
    <n v="0.7"/>
    <x v="30"/>
    <n v="2144780.5596540002"/>
    <n v="21512.802810000001"/>
    <s v=" "/>
    <s v="https://intergeo.intermat.mt.gov.br/portal/sharing/rest/content/items/477f48779ba842138762b24396b4c398/data"/>
    <s v="TI"/>
  </r>
  <r>
    <n v="314"/>
    <s v="Polygon"/>
    <n v="208"/>
    <n v="188255.53000900001"/>
    <s v="VALE DO GUAPORÉ"/>
    <x v="0"/>
    <s v="REGULARIZADA"/>
    <n v="0.7"/>
    <x v="30"/>
    <n v="2144780.5596540002"/>
    <n v="21512.802810000001"/>
    <s v=" "/>
    <s v="https://intergeo.intermat.mt.gov.br/portal/sharing/rest/content/items/477f48779ba842138762b24396b4c398/data"/>
    <s v="TI"/>
  </r>
  <r>
    <n v="309"/>
    <s v="Polygon"/>
    <n v="206"/>
    <n v="22351.458001999999"/>
    <s v="URUBU BRANCO"/>
    <x v="0"/>
    <s v="REGULARIZADA"/>
    <n v="0.7"/>
    <x v="31"/>
    <n v="580358.60883200006"/>
    <n v="5798.9107059999997"/>
    <s v=" "/>
    <s v="https://intergeo.intermat.mt.gov.br/portal/sharing/rest/content/items/24f3fecb0248409da4afaa899a7c4e53/data"/>
    <s v="TI"/>
  </r>
  <r>
    <n v="94"/>
    <s v="Polygon"/>
    <n v="59"/>
    <n v="70481.246983000005"/>
    <s v="JUININHA"/>
    <x v="0"/>
    <s v="REGULARIZADA"/>
    <n v="0.7"/>
    <x v="32"/>
    <n v="268180.42478499998"/>
    <n v="2686.7611010000001"/>
    <s v=" "/>
    <s v="https://intergeo.intermat.mt.gov.br/portal/sharing/rest/content/items/8c2f3613f15f4d7db03257bca9558a2f/data"/>
    <s v="TI"/>
  </r>
  <r>
    <n v="286"/>
    <s v="Polygon"/>
    <n v="194"/>
    <n v="55160.908099"/>
    <s v="SARARÉ"/>
    <x v="0"/>
    <s v="REGULARIZADA"/>
    <n v="0.7"/>
    <x v="32"/>
    <n v="268180.42478499998"/>
    <n v="2686.7611010000001"/>
    <s v=" "/>
    <s v="https://intergeo.intermat.mt.gov.br/portal/sharing/rest/content/items/8c2f3613f15f4d7db03257bca9558a2f/data"/>
    <s v="TI"/>
  </r>
  <r>
    <n v="304"/>
    <s v="Polygon"/>
    <n v="204"/>
    <n v="15.714902"/>
    <s v="UIRAPURU (CAPITÃO MARCOS)"/>
    <x v="0"/>
    <s v="DECLARADA"/>
    <n v="0.4"/>
    <x v="32"/>
    <n v="268180.42478499998"/>
    <n v="2686.7611010000001"/>
    <s v=" "/>
    <s v="https://intergeo.intermat.mt.gov.br/portal/sharing/rest/content/items/8c2f3613f15f4d7db03257bca9558a2f/data"/>
    <s v="TI"/>
  </r>
  <r>
    <n v="68"/>
    <s v="Polygon"/>
    <n v="40"/>
    <n v="169387.03728600001"/>
    <s v="ESCONDIDO"/>
    <x v="0"/>
    <s v="REGULARIZADA"/>
    <n v="0.7"/>
    <x v="33"/>
    <n v="948743.217711"/>
    <n v="9471.0069070000009"/>
    <s v=" "/>
    <s v="https://intergeo.intermat.mt.gov.br/portal/sharing/rest/content/items/2980f28ffc244b7ea8a994445d65f7b4/data"/>
    <s v="TI"/>
  </r>
  <r>
    <n v="149"/>
    <s v="Polygon"/>
    <n v="92"/>
    <n v="9762.1163949999991"/>
    <s v="Parque Estadual Igarapés do Juruena"/>
    <x v="1"/>
    <s v="PARQUE"/>
    <n v="0.7"/>
    <x v="33"/>
    <n v="948743.217711"/>
    <n v="9471.0069070000009"/>
    <s v=" "/>
    <s v="https://intergeo.intermat.mt.gov.br/portal/sharing/rest/content/items/2980f28ffc244b7ea8a994445d65f7b4/data"/>
    <s v="Estadual"/>
  </r>
  <r>
    <n v="179"/>
    <s v="Polygon"/>
    <n v="111"/>
    <n v="129124.38581000001"/>
    <s v="Parque Nacional do Juruena"/>
    <x v="1"/>
    <s v="PARQUE"/>
    <n v="0.7"/>
    <x v="33"/>
    <n v="948743.217711"/>
    <n v="9471.0069070000009"/>
    <s v=" "/>
    <s v="https://intergeo.intermat.mt.gov.br/portal/sharing/rest/content/items/2980f28ffc244b7ea8a994445d65f7b4/data"/>
    <s v="Federal"/>
  </r>
  <r>
    <n v="268"/>
    <s v="Polygon"/>
    <n v="182"/>
    <n v="1776.493563"/>
    <s v="Reserva Particular do Patrimônio Natural Peugeot –ONF–Brasil"/>
    <x v="1"/>
    <s v="RPPN"/>
    <n v="0.2"/>
    <x v="33"/>
    <n v="948743.217711"/>
    <n v="9471.0069070000009"/>
    <s v=" "/>
    <s v="https://intergeo.intermat.mt.gov.br/portal/sharing/rest/content/items/2980f28ffc244b7ea8a994445d65f7b4/data"/>
    <s v="Estadual"/>
  </r>
  <r>
    <n v="8"/>
    <s v="Polygon"/>
    <n v="6"/>
    <n v="70091.080386000001"/>
    <s v="Área de Proteção Ambiental Chapada dos Guimarães"/>
    <x v="1"/>
    <s v="APA"/>
    <n v="0.2"/>
    <x v="10"/>
    <n v="330239.90592599998"/>
    <n v="3301.0226320000002"/>
    <s v=" "/>
    <s v="https://intergeo.intermat.mt.gov.br/portal/sharing/rest/content/items/f822b99b459e445880a43a6e1420dd3b/data"/>
    <s v="Estadual"/>
  </r>
  <r>
    <n v="31"/>
    <s v="Polygon"/>
    <n v="17"/>
    <n v="72561.407770999998"/>
    <s v="Área de Proteção Ambiental Municipal do Aricá-Açu"/>
    <x v="1"/>
    <s v="APA"/>
    <n v="0.2"/>
    <x v="10"/>
    <n v="330239.90592599998"/>
    <n v="3301.0226320000002"/>
    <s v=" "/>
    <s v="https://intergeo.intermat.mt.gov.br/portal/sharing/rest/content/items/f822b99b459e445880a43a6e1420dd3b/data"/>
    <s v="Municipal"/>
  </r>
  <r>
    <n v="81"/>
    <s v="Polygon"/>
    <n v="50"/>
    <n v="1120.8372440000001"/>
    <s v="Estrada Parque Cuiabá-Chapada dos Guimarães-Mirante"/>
    <x v="1"/>
    <s v="EP"/>
    <n v="0.3"/>
    <x v="10"/>
    <n v="330239.90592599998"/>
    <n v="3301.0226320000002"/>
    <s v=" "/>
    <s v="https://intergeo.intermat.mt.gov.br/portal/sharing/rest/content/items/f822b99b459e445880a43a6e1420dd3b/data"/>
    <s v="Estadual"/>
  </r>
  <r>
    <n v="114"/>
    <s v="Polygon"/>
    <n v="72"/>
    <n v="5.3179059999999998"/>
    <s v="Monumento Natural Centro Geodésico da América Latina"/>
    <x v="1"/>
    <s v="MONAT"/>
    <n v="0.8"/>
    <x v="10"/>
    <n v="330239.90592599998"/>
    <n v="3301.0226320000002"/>
    <s v=" "/>
    <s v="https://intergeo.intermat.mt.gov.br/portal/sharing/rest/content/items/f822b99b459e445880a43a6e1420dd3b/data"/>
    <s v="Estadual"/>
  </r>
  <r>
    <n v="120"/>
    <s v="Polygon"/>
    <n v="75"/>
    <n v="146.28173000000001"/>
    <s v="Monumento Natural Estadual Morro de Santo Antônio"/>
    <x v="1"/>
    <s v="MONAT"/>
    <n v="0.8"/>
    <x v="10"/>
    <n v="330239.90592599998"/>
    <n v="3301.0226320000002"/>
    <s v=" "/>
    <s v="https://intergeo.intermat.mt.gov.br/portal/sharing/rest/content/items/f822b99b459e445880a43a6e1420dd3b/data"/>
    <s v="Estadual"/>
  </r>
  <r>
    <n v="150"/>
    <s v="Polygon"/>
    <n v="93"/>
    <n v="77.220646000000002"/>
    <s v="Parque Estadual Mãe Bonifácia"/>
    <x v="1"/>
    <s v="PARQUE"/>
    <n v="0.7"/>
    <x v="10"/>
    <n v="330239.90592599998"/>
    <n v="3301.0226320000002"/>
    <s v=" "/>
    <s v="https://intergeo.intermat.mt.gov.br/portal/sharing/rest/content/items/f822b99b459e445880a43a6e1420dd3b/data"/>
    <s v="Estadual"/>
  </r>
  <r>
    <n v="151"/>
    <s v="Polygon"/>
    <n v="94"/>
    <n v="53.198512999999998"/>
    <s v="Parque Estadual Massairo Okamura"/>
    <x v="1"/>
    <s v="PARQUE"/>
    <n v="0.7"/>
    <x v="10"/>
    <n v="330239.90592599998"/>
    <n v="3301.0226320000002"/>
    <s v=" "/>
    <s v="https://intergeo.intermat.mt.gov.br/portal/sharing/rest/content/items/f822b99b459e445880a43a6e1420dd3b/data"/>
    <s v="Estadual"/>
  </r>
  <r>
    <n v="156"/>
    <s v="Polygon"/>
    <n v="98"/>
    <n v="52.571646999999999"/>
    <s v="Parque Estadual Zé Bolo Flô"/>
    <x v="1"/>
    <s v="PARQUE"/>
    <n v="0.7"/>
    <x v="10"/>
    <n v="330239.90592599998"/>
    <n v="3301.0226320000002"/>
    <s v=" "/>
    <s v="https://intergeo.intermat.mt.gov.br/portal/sharing/rest/content/items/f822b99b459e445880a43a6e1420dd3b/data"/>
    <s v="Estadual"/>
  </r>
  <r>
    <n v="176"/>
    <s v="Polygon"/>
    <n v="110"/>
    <n v="20049.942459000002"/>
    <s v="Parque Nacional da Chapada dos Guimarães"/>
    <x v="1"/>
    <s v="PARQUE"/>
    <n v="0.7"/>
    <x v="10"/>
    <n v="330239.90592599998"/>
    <n v="3301.0226320000002"/>
    <s v=" "/>
    <s v="https://intergeo.intermat.mt.gov.br/portal/sharing/rest/content/items/f822b99b459e445880a43a6e1420dd3b/data"/>
    <s v="Federal"/>
  </r>
  <r>
    <n v="259"/>
    <s v="Polygon"/>
    <n v="175"/>
    <n v="120.64553100000001"/>
    <s v="Reserva Particular do Patrimônio Natural Fazenda São Luiz"/>
    <x v="1"/>
    <s v="RPPN"/>
    <n v="0.2"/>
    <x v="10"/>
    <n v="330239.90592599998"/>
    <n v="3301.0226320000002"/>
    <s v=" "/>
    <s v="https://intergeo.intermat.mt.gov.br/portal/sharing/rest/content/items/f822b99b459e445880a43a6e1420dd3b/data"/>
    <s v="Federal"/>
  </r>
  <r>
    <n v="263"/>
    <s v="Polygon"/>
    <n v="178"/>
    <n v="4.5364000000000002E-2"/>
    <s v="Reserva Particular do Patrimônio Natural Hotel Mirante"/>
    <x v="1"/>
    <s v="RPPN"/>
    <n v="0.2"/>
    <x v="10"/>
    <n v="330239.90592599998"/>
    <n v="3301.0226320000002"/>
    <s v=" "/>
    <s v="https://intergeo.intermat.mt.gov.br/portal/sharing/rest/content/items/f822b99b459e445880a43a6e1420dd3b/data"/>
    <s v="Federal"/>
  </r>
  <r>
    <n v="117"/>
    <s v="Polygon"/>
    <n v="74"/>
    <n v="250.817105"/>
    <s v="Monumento Natural da Caverna do Jabuti"/>
    <x v="1"/>
    <s v="MONAT"/>
    <n v="0.8"/>
    <x v="34"/>
    <n v="35711.266671999998"/>
    <n v="356.83967200000001"/>
    <s v=" "/>
    <s v="https://intergeo.intermat.mt.gov.br/portal/sharing/rest/content/items/64023406fe29476683d7e931a382bfeb/data"/>
    <s v="Municipal"/>
  </r>
  <r>
    <n v="34"/>
    <s v="Polygon"/>
    <n v="20"/>
    <n v="28387.979920000002"/>
    <s v="Área de Proteção Ambiental Nascentes do Rio Paraguai"/>
    <x v="1"/>
    <s v="APA"/>
    <n v="0.2"/>
    <x v="35"/>
    <n v="825083.713506"/>
    <n v="8257.3700090000002"/>
    <s v=" "/>
    <s v="https://intergeo.intermat.mt.gov.br/portal/sharing/rest/content/items/decb2aa91600401da141da9dea727873/data"/>
    <s v="Estadual"/>
  </r>
  <r>
    <n v="79"/>
    <s v="Polygon"/>
    <n v="48"/>
    <n v="2157.6856229999999"/>
    <s v="ESTAÇÃO PARECIS"/>
    <x v="0"/>
    <s v="DECLARADA"/>
    <n v="0.4"/>
    <x v="35"/>
    <n v="825083.713506"/>
    <n v="8257.3700090000002"/>
    <s v=" "/>
    <s v="https://intergeo.intermat.mt.gov.br/portal/sharing/rest/content/items/decb2aa91600401da141da9dea727873/data"/>
    <s v="TI"/>
  </r>
  <r>
    <n v="231"/>
    <s v="Polygon"/>
    <n v="157"/>
    <n v="592.42384900000002"/>
    <s v="PONTE DE PEDRA"/>
    <x v="0"/>
    <s v="DECLARADA"/>
    <n v="0.4"/>
    <x v="35"/>
    <n v="825083.713506"/>
    <n v="8257.3700090000002"/>
    <s v=" "/>
    <s v="https://intergeo.intermat.mt.gov.br/portal/sharing/rest/content/items/decb2aa91600401da141da9dea727873/data"/>
    <s v="TI"/>
  </r>
  <r>
    <n v="251"/>
    <s v="Polygon"/>
    <n v="169"/>
    <n v="186.407059"/>
    <s v="Reserva Particular do Patrimônio Natural Cachoeira do Tombador"/>
    <x v="1"/>
    <s v="RPPN"/>
    <n v="0.2"/>
    <x v="35"/>
    <n v="825083.713506"/>
    <n v="8257.3700090000002"/>
    <s v=" "/>
    <s v="https://intergeo.intermat.mt.gov.br/portal/sharing/rest/content/items/decb2aa91600401da141da9dea727873/data"/>
    <s v="Estadual"/>
  </r>
  <r>
    <n v="162"/>
    <s v="Polygon"/>
    <n v="101"/>
    <n v="521280.272237"/>
    <s v="PARQUE INDÍGENA XINGU"/>
    <x v="0"/>
    <s v="REGULARIZADA"/>
    <n v="0.7"/>
    <x v="36"/>
    <n v="1164416.4268799999"/>
    <n v="11674.33916"/>
    <s v=" "/>
    <s v="https://intergeo.intermat.mt.gov.br/portal/sharing/rest/content/items/9085ca708a2d4d8482fa6f0b33685ab0/data"/>
    <s v="TI"/>
  </r>
  <r>
    <n v="56"/>
    <s v="Polygon"/>
    <n v="34"/>
    <n v="5337.4413080000004"/>
    <s v="BATOVI"/>
    <x v="0"/>
    <s v="REGULARIZADA"/>
    <n v="0.7"/>
    <x v="37"/>
    <n v="1687735.0570110001"/>
    <n v="16924.888429999999"/>
    <s v=" "/>
    <s v="https://intergeo.intermat.mt.gov.br/portal/sharing/rest/content/items/039ba116ea5f4aa2b60459966045a5eb/data"/>
    <s v="TI"/>
  </r>
  <r>
    <n v="159"/>
    <s v="Polygon"/>
    <n v="101"/>
    <n v="809261.97120799997"/>
    <s v="PARQUE INDÍGENA XINGU"/>
    <x v="0"/>
    <s v="REGULARIZADA"/>
    <n v="0.7"/>
    <x v="37"/>
    <n v="1687735.0570110001"/>
    <n v="16924.888429999999"/>
    <s v=" "/>
    <s v="https://intergeo.intermat.mt.gov.br/portal/sharing/rest/content/items/039ba116ea5f4aa2b60459966045a5eb/data"/>
    <s v="TI"/>
  </r>
  <r>
    <n v="223"/>
    <s v="Polygon"/>
    <n v="152"/>
    <n v="11887.752782"/>
    <s v="PEQUIZAL DO NARUV'TU"/>
    <x v="0"/>
    <s v="REGULARIZADA"/>
    <n v="0.7"/>
    <x v="37"/>
    <n v="1687735.0570110001"/>
    <n v="16924.888429999999"/>
    <s v=" "/>
    <s v="https://intergeo.intermat.mt.gov.br/portal/sharing/rest/content/items/039ba116ea5f4aa2b60459966045a5eb/data"/>
    <s v="TI"/>
  </r>
  <r>
    <n v="112"/>
    <s v="Polygon"/>
    <n v="71"/>
    <n v="50748.509642999998"/>
    <s v="MERURE"/>
    <x v="0"/>
    <s v="REGULARIZADA"/>
    <n v="0.7"/>
    <x v="38"/>
    <n v="451412.36000300001"/>
    <n v="4517.5522540000002"/>
    <s v=" "/>
    <s v="https://intergeo.intermat.mt.gov.br/portal/sharing/rest/content/items/8fcc26aed25b4590b66299a8888cbdcc/data"/>
    <s v="TI"/>
  </r>
  <r>
    <n v="276"/>
    <s v="Polygon"/>
    <n v="190"/>
    <n v="39888.560476999999"/>
    <s v="SANGRADOURO / VOLTA GRANDE"/>
    <x v="0"/>
    <s v="REGULARIZADA"/>
    <n v="0.7"/>
    <x v="38"/>
    <n v="451412.36000300001"/>
    <n v="4517.5522540000002"/>
    <s v=" "/>
    <s v="https://intergeo.intermat.mt.gov.br/portal/sharing/rest/content/items/8fcc26aed25b4590b66299a8888cbdcc/data"/>
    <s v="TI"/>
  </r>
  <r>
    <n v="284"/>
    <s v="Polygon"/>
    <n v="193"/>
    <n v="5336.0245260000002"/>
    <s v="SÃO MARCOS"/>
    <x v="0"/>
    <s v="REGULARIZADA"/>
    <n v="0.7"/>
    <x v="38"/>
    <n v="451412.36000300001"/>
    <n v="4517.5522540000002"/>
    <s v=" "/>
    <s v="https://intergeo.intermat.mt.gov.br/portal/sharing/rest/content/items/8fcc26aed25b4590b66299a8888cbdcc/data"/>
    <s v="TI"/>
  </r>
  <r>
    <n v="122"/>
    <s v="Polygon"/>
    <n v="77"/>
    <n v="59007.328480999997"/>
    <s v="PANARÁ"/>
    <x v="0"/>
    <s v="REGULARIZADA"/>
    <n v="0.7"/>
    <x v="39"/>
    <n v="473168.84588799998"/>
    <n v="4729.9404969999996"/>
    <s v=" "/>
    <s v="https://intergeo.intermat.mt.gov.br/portal/sharing/rest/content/items/ea8c8fa8291c4ddd9b17e9599439365f/data"/>
    <s v="TI"/>
  </r>
  <r>
    <n v="39"/>
    <s v="Polygon"/>
    <n v="23"/>
    <n v="38753.009171999998"/>
    <s v="Área de Proteção Ambiental Ribeirão da Aldeia e Rio das Garças"/>
    <x v="1"/>
    <s v="APA"/>
    <n v="0.2"/>
    <x v="40"/>
    <n v="505256.21953399997"/>
    <n v="5049.987897"/>
    <s v=" "/>
    <s v="https://intergeo.intermat.mt.gov.br/portal/sharing/rest/content/items/3ebaf93e37534f8a9c2974a569fef569/data"/>
    <s v="Municipal"/>
  </r>
  <r>
    <n v="42"/>
    <s v="Polygon"/>
    <n v="25"/>
    <n v="35374.431728000003"/>
    <s v="Área de Proteção Ambiental Rio Bandeira-Rio das Garças e Taboca"/>
    <x v="1"/>
    <s v="APA"/>
    <n v="0.2"/>
    <x v="40"/>
    <n v="505256.21953399997"/>
    <n v="5049.987897"/>
    <s v=" "/>
    <s v="https://intergeo.intermat.mt.gov.br/portal/sharing/rest/content/items/3ebaf93e37534f8a9c2974a569fef569/data"/>
    <s v="Municipal"/>
  </r>
  <r>
    <n v="43"/>
    <s v="Polygon"/>
    <n v="26"/>
    <n v="8985.4118330000001"/>
    <s v="Área de Proteção Ambiental Tadarimana"/>
    <x v="1"/>
    <s v="APA"/>
    <n v="0.2"/>
    <x v="40"/>
    <n v="505256.21953399997"/>
    <n v="5049.987897"/>
    <s v=" "/>
    <s v="https://intergeo.intermat.mt.gov.br/portal/sharing/rest/content/items/3ebaf93e37534f8a9c2974a569fef569/data"/>
    <s v="Municipal"/>
  </r>
  <r>
    <n v="87"/>
    <s v="Polygon"/>
    <n v="54"/>
    <n v="1113.084488"/>
    <s v="Estrada Parque Vereador José Caiçara"/>
    <x v="1"/>
    <s v="EP"/>
    <n v="0.3"/>
    <x v="41"/>
    <n v="243162.46339200001"/>
    <n v="2430.0000650000002"/>
    <s v=" "/>
    <s v="https://intergeo.intermat.mt.gov.br/portal/sharing/rest/content/items/cd7a681025b34213a2596cba8fb57659/data"/>
    <s v="Estadual"/>
  </r>
  <r>
    <n v="170"/>
    <s v="Polygon"/>
    <n v="104"/>
    <n v="48.834417999999999"/>
    <s v="Parque Municipal Augusto Ruschi"/>
    <x v="1"/>
    <s v="PARQUE"/>
    <n v="0.7"/>
    <x v="41"/>
    <n v="243162.46339200001"/>
    <n v="2430.0000650000002"/>
    <s v=" "/>
    <s v="https://intergeo.intermat.mt.gov.br/portal/sharing/rest/content/items/cd7a681025b34213a2596cba8fb57659/data"/>
    <s v="Municipal"/>
  </r>
  <r>
    <n v="0"/>
    <s v="Polygon"/>
    <n v="0"/>
    <n v="109413.156649"/>
    <s v="APIAKÁ-KAYABI"/>
    <x v="0"/>
    <s v="REGULARIZADA"/>
    <n v="0.7"/>
    <x v="42"/>
    <n v="2261825.8488540002"/>
    <n v="22618.186409999998"/>
    <s v=" "/>
    <s v="https://intergeo.intermat.mt.gov.br/portal/sharing/rest/content/items/b6f39af818434a75af7ffb7949cd8ac4/data"/>
    <s v="TI"/>
  </r>
  <r>
    <n v="53"/>
    <s v="Polygon"/>
    <n v="33"/>
    <n v="4274.318894"/>
    <s v="BATELÃO"/>
    <x v="0"/>
    <s v="DECLARADA"/>
    <n v="0.4"/>
    <x v="42"/>
    <n v="2261825.8488540002"/>
    <n v="22618.186409999998"/>
    <s v=" "/>
    <s v="https://intergeo.intermat.mt.gov.br/portal/sharing/rest/content/items/b6f39af818434a75af7ffb7949cd8ac4/data"/>
    <s v="TI"/>
  </r>
  <r>
    <n v="91"/>
    <s v="Polygon"/>
    <n v="57"/>
    <n v="153549.63312799999"/>
    <s v="JAPUÍRA"/>
    <x v="0"/>
    <s v="REGULARIZADA"/>
    <n v="0.7"/>
    <x v="42"/>
    <n v="2261825.8488540002"/>
    <n v="22618.186409999998"/>
    <s v=" "/>
    <s v="https://intergeo.intermat.mt.gov.br/portal/sharing/rest/content/items/b6f39af818434a75af7ffb7949cd8ac4/data"/>
    <s v="TI"/>
  </r>
  <r>
    <n v="47"/>
    <s v="Polygon"/>
    <n v="30"/>
    <n v="138667.67654399999"/>
    <s v="ARIPUANÃ"/>
    <x v="0"/>
    <s v="REGULARIZADA"/>
    <n v="0.7"/>
    <x v="43"/>
    <n v="2636627.3394769998"/>
    <n v="26419.201140000001"/>
    <s v=" "/>
    <s v="https://intergeo.intermat.mt.gov.br/portal/sharing/rest/content/items/25e3a5acf3fa495bb4f2355cf5c1364a/data"/>
    <s v="TI"/>
  </r>
  <r>
    <n v="66"/>
    <s v="Polygon"/>
    <n v="38"/>
    <n v="393880.36183800001"/>
    <s v="ENAWENÊ-NAWÊ"/>
    <x v="0"/>
    <s v="REGULARIZADA"/>
    <n v="0.7"/>
    <x v="43"/>
    <n v="2636627.3394769998"/>
    <n v="26419.201140000001"/>
    <s v=" "/>
    <s v="https://intergeo.intermat.mt.gov.br/portal/sharing/rest/content/items/25e3a5acf3fa495bb4f2355cf5c1364a/data"/>
    <s v="TI"/>
  </r>
  <r>
    <n v="158"/>
    <s v="Polygon"/>
    <n v="100"/>
    <n v="933664.78179899999"/>
    <s v="PARQUE INDÍGENA ARIPUANÃ"/>
    <x v="0"/>
    <s v="REGULARIZADA"/>
    <n v="0.7"/>
    <x v="43"/>
    <n v="2636627.3394769998"/>
    <n v="26419.201140000001"/>
    <s v=" "/>
    <s v="https://intergeo.intermat.mt.gov.br/portal/sharing/rest/content/items/25e3a5acf3fa495bb4f2355cf5c1364a/data"/>
    <s v="TI"/>
  </r>
  <r>
    <n v="204"/>
    <s v="Polygon"/>
    <n v="134"/>
    <n v="39.196472999999997"/>
    <s v="Parque Natural Municipal Lagoa das Garças"/>
    <x v="1"/>
    <s v="PARQUE"/>
    <n v="0.7"/>
    <x v="43"/>
    <n v="2636627.3394769998"/>
    <n v="26419.201140000001"/>
    <s v=" "/>
    <s v="https://intergeo.intermat.mt.gov.br/portal/sharing/rest/content/items/25e3a5acf3fa495bb4f2355cf5c1364a/data"/>
    <s v="Municipal"/>
  </r>
  <r>
    <n v="289"/>
    <s v="Polygon"/>
    <n v="195"/>
    <n v="147094.48793900001"/>
    <s v="SERRA MORENA"/>
    <x v="0"/>
    <s v="REGULARIZADA"/>
    <n v="0.7"/>
    <x v="43"/>
    <n v="2636627.3394769998"/>
    <n v="26419.201140000001"/>
    <s v=" "/>
    <s v="https://intergeo.intermat.mt.gov.br/portal/sharing/rest/content/items/25e3a5acf3fa495bb4f2355cf5c1364a/data"/>
    <s v="TI"/>
  </r>
  <r>
    <n v="32"/>
    <s v="Polygon"/>
    <n v="18"/>
    <n v="234.54665499999999"/>
    <s v="Área de Proteção Ambiental Municipal do Córrego Lucas"/>
    <x v="1"/>
    <s v="APA"/>
    <n v="0.2"/>
    <x v="44"/>
    <n v="366768.69233699999"/>
    <n v="3672.4249960000002"/>
    <s v=" "/>
    <s v="https://intergeo.intermat.mt.gov.br/portal/sharing/rest/content/items/637953f92c23428d8c655712c4a381a0/data"/>
    <s v="Municipal"/>
  </r>
  <r>
    <n v="196"/>
    <s v="Polygon"/>
    <n v="126"/>
    <n v="103.166134"/>
    <s v="Parque Natural Municipal do Córrego Lucas"/>
    <x v="1"/>
    <s v="PARQUE"/>
    <n v="0.7"/>
    <x v="44"/>
    <n v="366768.69233699999"/>
    <n v="3672.4249960000002"/>
    <s v=" "/>
    <s v="https://intergeo.intermat.mt.gov.br/portal/sharing/rest/content/items/637953f92c23428d8c655712c4a381a0/data"/>
    <s v="Municipal"/>
  </r>
  <r>
    <n v="58"/>
    <s v="Polygon"/>
    <n v="35"/>
    <n v="3118.6646810000002"/>
    <s v="CACIQUE FONTOURA GLEBA I,  II, IV e V"/>
    <x v="0"/>
    <s v="HOMOLOGADA"/>
    <n v="0.65"/>
    <x v="45"/>
    <n v="427931.32347599999"/>
    <n v="4278.7811540000002"/>
    <s v=" "/>
    <s v="https://intergeo.intermat.mt.gov.br/portal/sharing/rest/content/items/b329b194cfce400eaa761ec0920ca13d/data"/>
    <s v="TI"/>
  </r>
  <r>
    <n v="101"/>
    <s v="Polygon"/>
    <n v="64"/>
    <n v="581.55238999999995"/>
    <s v="KRENREHÉ"/>
    <x v="0"/>
    <s v="REGULARIZADA"/>
    <n v="0.7"/>
    <x v="45"/>
    <n v="427931.32347599999"/>
    <n v="4278.7811540000002"/>
    <s v=" "/>
    <s v="https://intergeo.intermat.mt.gov.br/portal/sharing/rest/content/items/b329b194cfce400eaa761ec0920ca13d/data"/>
    <s v="TI"/>
  </r>
  <r>
    <n v="282"/>
    <s v="Polygon"/>
    <n v="192"/>
    <n v="6007.7311369999998"/>
    <s v="SÃO DOMINGOS"/>
    <x v="0"/>
    <s v="REGULARIZADA"/>
    <n v="0.7"/>
    <x v="45"/>
    <n v="427931.32347599999"/>
    <n v="4278.7811540000002"/>
    <s v=" "/>
    <s v="https://intergeo.intermat.mt.gov.br/portal/sharing/rest/content/items/b329b194cfce400eaa761ec0920ca13d/data"/>
    <s v="TI"/>
  </r>
  <r>
    <n v="295"/>
    <s v="Polygon"/>
    <n v="199"/>
    <n v="24955.186556000001"/>
    <s v="TAPIRAPÉ/KARAJÁ"/>
    <x v="0"/>
    <s v="REGULARIZADA"/>
    <n v="0.7"/>
    <x v="45"/>
    <n v="427931.32347599999"/>
    <n v="4278.7811540000002"/>
    <s v=" "/>
    <s v="https://intergeo.intermat.mt.gov.br/portal/sharing/rest/content/items/b329b194cfce400eaa761ec0920ca13d/data"/>
    <s v="TI"/>
  </r>
  <r>
    <n v="166"/>
    <s v="Polygon"/>
    <n v="101"/>
    <n v="143204.36008000001"/>
    <s v="PARQUE INDÍGENA XINGU"/>
    <x v="0"/>
    <s v="REGULARIZADA"/>
    <n v="0.7"/>
    <x v="46"/>
    <n v="1227905.6860229999"/>
    <n v="12301.39899"/>
    <s v=" "/>
    <s v="https://intergeo.intermat.mt.gov.br/portal/sharing/rest/content/items/d9ad7a618a734366b40180194896d057/data"/>
    <s v="TI"/>
  </r>
  <r>
    <n v="185"/>
    <s v="Polygon"/>
    <n v="115"/>
    <n v="44.270954000000003"/>
    <s v="Parque Natural Municipal Antônio Luiz Pereira Filho"/>
    <x v="1"/>
    <s v="PARQUE"/>
    <n v="0.7"/>
    <x v="46"/>
    <n v="1227905.6860229999"/>
    <n v="12301.39899"/>
    <s v=" "/>
    <s v="https://intergeo.intermat.mt.gov.br/portal/sharing/rest/content/items/d9ad7a618a734366b40180194896d057/data"/>
    <s v="Municipal"/>
  </r>
  <r>
    <n v="191"/>
    <s v="Polygon"/>
    <n v="121"/>
    <n v="14.106792"/>
    <s v="Parque Natural Municipal Colonizador Jose Bianchini"/>
    <x v="1"/>
    <s v="PARQUE"/>
    <n v="0.7"/>
    <x v="46"/>
    <n v="1227905.6860229999"/>
    <n v="12301.39899"/>
    <s v=" "/>
    <s v="https://intergeo.intermat.mt.gov.br/portal/sharing/rest/content/items/d9ad7a618a734366b40180194896d057/data"/>
    <s v="Municipal"/>
  </r>
  <r>
    <n v="110"/>
    <s v="Polygon"/>
    <n v="69"/>
    <n v="16613.174180999998"/>
    <s v="MENKRAGNOTI"/>
    <x v="0"/>
    <s v="REGULARIZADA"/>
    <n v="0.7"/>
    <x v="47"/>
    <n v="523246.01210599998"/>
    <n v="5234.7104259999996"/>
    <s v=" "/>
    <s v="https://intergeo.intermat.mt.gov.br/portal/sharing/rest/content/items/cc9caf01ea4148d79609e59522e175e6/data"/>
    <s v="TI"/>
  </r>
  <r>
    <n v="123"/>
    <s v="Polygon"/>
    <n v="77"/>
    <n v="60418.482435999998"/>
    <s v="PANARÁ"/>
    <x v="0"/>
    <s v="REGULARIZADA"/>
    <n v="0.7"/>
    <x v="47"/>
    <n v="523246.01210599998"/>
    <n v="5234.7104259999996"/>
    <s v=" "/>
    <s v="https://intergeo.intermat.mt.gov.br/portal/sharing/rest/content/items/cc9caf01ea4148d79609e59522e175e6/data"/>
    <s v="TI"/>
  </r>
  <r>
    <n v="296"/>
    <s v="Polygon"/>
    <n v="200"/>
    <n v="30586.883576"/>
    <s v="TERENA GLEBA IRIRI"/>
    <x v="0"/>
    <s v="REGULARIZADA"/>
    <n v="0.7"/>
    <x v="47"/>
    <n v="523246.01210599998"/>
    <n v="5234.7104259999996"/>
    <s v=" "/>
    <s v="https://intergeo.intermat.mt.gov.br/portal/sharing/rest/content/items/cc9caf01ea4148d79609e59522e175e6/data"/>
    <s v="TI"/>
  </r>
  <r>
    <n v="118"/>
    <s v="Polygon"/>
    <n v="74"/>
    <n v="0.25290699999999999"/>
    <s v="Monumento Natural da Caverna do Jabuti"/>
    <x v="1"/>
    <s v="MONAT"/>
    <n v="0.8"/>
    <x v="48"/>
    <n v="108575.831697"/>
    <n v="1084.9402829999999"/>
    <s v=" "/>
    <s v="https://intergeo.intermat.mt.gov.br/portal/sharing/rest/content/items/9c38432d1b0344b5956c7f731674f3e6/data"/>
    <s v="Municipal"/>
  </r>
  <r>
    <n v="20"/>
    <s v="Polygon"/>
    <n v="9"/>
    <n v="62227.516576000002"/>
    <s v="Área de Proteção Ambiental das Cabeceiras do Rio Cuiabá"/>
    <x v="1"/>
    <s v="APA"/>
    <n v="0.2"/>
    <x v="49"/>
    <n v="390356.54119199998"/>
    <n v="3907.229014"/>
    <s v=" "/>
    <s v="https://intergeo.intermat.mt.gov.br/portal/sharing/rest/content/items/67eb604ff86f4bf7b9089cf029d1f796/data"/>
    <s v="Estadual"/>
  </r>
  <r>
    <n v="132"/>
    <s v="Polygon"/>
    <n v="80"/>
    <n v="8855.6347289999994"/>
    <s v="Parque Estadual Águas do Cuiabá"/>
    <x v="1"/>
    <s v="PARQUE"/>
    <n v="0.7"/>
    <x v="49"/>
    <n v="390356.54119199998"/>
    <n v="3907.229014"/>
    <s v=" "/>
    <s v="https://intergeo.intermat.mt.gov.br/portal/sharing/rest/content/items/67eb604ff86f4bf7b9089cf029d1f796/data"/>
    <s v="Estadual"/>
  </r>
  <r>
    <n v="146"/>
    <s v="Polygon"/>
    <n v="90"/>
    <n v="8281.3324929999999"/>
    <s v="Parque Estadual Gruta da Lagoa Azul"/>
    <x v="1"/>
    <s v="PARQUE"/>
    <n v="0.7"/>
    <x v="49"/>
    <n v="390356.54119199998"/>
    <n v="3907.229014"/>
    <s v=" "/>
    <s v="https://intergeo.intermat.mt.gov.br/portal/sharing/rest/content/items/67eb604ff86f4bf7b9089cf029d1f796/data"/>
    <s v="Estadual"/>
  </r>
  <r>
    <n v="252"/>
    <s v="Polygon"/>
    <n v="169"/>
    <n v="111.04851499999999"/>
    <s v="Reserva Particular do Patrimônio Natural Cachoeira do Tombador"/>
    <x v="1"/>
    <s v="RPPN"/>
    <n v="0.2"/>
    <x v="49"/>
    <n v="390356.54119199998"/>
    <n v="3907.229014"/>
    <s v=" "/>
    <s v="https://intergeo.intermat.mt.gov.br/portal/sharing/rest/content/items/67eb604ff86f4bf7b9089cf029d1f796/data"/>
    <s v="Estadual"/>
  </r>
  <r>
    <n v="280"/>
    <s v="Polygon"/>
    <n v="191"/>
    <n v="35125.175207"/>
    <s v="SANTANA"/>
    <x v="0"/>
    <s v="REGULARIZADA"/>
    <n v="0.7"/>
    <x v="49"/>
    <n v="390356.54119199998"/>
    <n v="3907.229014"/>
    <s v=" "/>
    <s v="https://intergeo.intermat.mt.gov.br/portal/sharing/rest/content/items/67eb604ff86f4bf7b9089cf029d1f796/data"/>
    <s v="TI"/>
  </r>
  <r>
    <n v="320"/>
    <s v="Polygon"/>
    <n v="191"/>
    <n v="7.4380000000000002E-3"/>
    <s v="SANTANA"/>
    <x v="0"/>
    <s v="REGULARIZADA"/>
    <n v="0.7"/>
    <x v="49"/>
    <n v="390356.54119199998"/>
    <n v="3907.229014"/>
    <s v=" "/>
    <s v="https://intergeo.intermat.mt.gov.br/portal/sharing/rest/content/items/67eb604ff86f4bf7b9089cf029d1f796/data"/>
    <s v="TI"/>
  </r>
  <r>
    <n v="14"/>
    <s v="Polygon"/>
    <n v="8"/>
    <n v="58807.691887000001"/>
    <s v="Área de Proteção Ambiental da Serra das Araras"/>
    <x v="1"/>
    <s v="APA"/>
    <n v="0.2"/>
    <x v="50"/>
    <n v="541326.57458699995"/>
    <n v="5406.3229769999998"/>
    <s v=" "/>
    <s v="https://intergeo.intermat.mt.gov.br/portal/sharing/rest/content/items/30573c5f5ee34849bfc46dbd9bbc8b8f/data"/>
    <s v="Municipal"/>
  </r>
  <r>
    <n v="181"/>
    <s v="Polygon"/>
    <n v="111"/>
    <n v="62110.148433000002"/>
    <s v="Parque Nacional do Juruena"/>
    <x v="1"/>
    <s v="PARQUE"/>
    <n v="0.7"/>
    <x v="51"/>
    <n v="956922.95617999998"/>
    <n v="9552.495218"/>
    <s v=" "/>
    <s v="https://intergeo.intermat.mt.gov.br/portal/sharing/rest/content/items/9e199189f12945d5b7f2d5227158b381/data"/>
    <s v="Federal"/>
  </r>
  <r>
    <n v="18"/>
    <s v="Polygon"/>
    <n v="9"/>
    <n v="78308.725531000004"/>
    <s v="Área de Proteção Ambiental das Cabeceiras do Rio Cuiabá"/>
    <x v="1"/>
    <s v="APA"/>
    <n v="0.2"/>
    <x v="52"/>
    <n v="328661.93778099999"/>
    <n v="3290.6722909999999"/>
    <s v=" "/>
    <s v="https://intergeo.intermat.mt.gov.br/portal/sharing/rest/content/items/969326d28efe495ba87084a74ac1ba64/data"/>
    <s v="Estadual"/>
  </r>
  <r>
    <n v="55"/>
    <s v="Polygon"/>
    <n v="33"/>
    <n v="1242.7962379999999"/>
    <s v="BATELÃO"/>
    <x v="0"/>
    <s v="DECLARADA"/>
    <n v="0.4"/>
    <x v="53"/>
    <n v="595159.68874699995"/>
    <n v="5950.2103710000001"/>
    <s v=" "/>
    <s v="https://intergeo.intermat.mt.gov.br/portal/sharing/rest/content/items/de74577886e447b096adb763c69a84ad/data"/>
    <s v="TI"/>
  </r>
  <r>
    <n v="269"/>
    <s v="Polygon"/>
    <n v="184"/>
    <n v="211.35866200000001"/>
    <s v="Reserva Particular do Patrimônio Natural Reserva Ecológica José Gimenez Soares"/>
    <x v="1"/>
    <s v="RPPN"/>
    <n v="0.2"/>
    <x v="53"/>
    <n v="595159.68874699995"/>
    <n v="5950.2103710000001"/>
    <s v=" "/>
    <s v="https://intergeo.intermat.mt.gov.br/portal/sharing/rest/content/items/de74577886e447b096adb763c69a84ad/data"/>
    <s v="Federal"/>
  </r>
  <r>
    <n v="270"/>
    <s v="Polygon"/>
    <n v="185"/>
    <n v="896.90916500000003"/>
    <s v="Reserva Particular do Patrimônio Natural Reserva Ecológica Lourdes Félix Soares"/>
    <x v="1"/>
    <s v="RPPN"/>
    <n v="0.2"/>
    <x v="53"/>
    <n v="595159.68874699995"/>
    <n v="5950.2103710000001"/>
    <s v=" "/>
    <s v="https://intergeo.intermat.mt.gov.br/portal/sharing/rest/content/items/de74577886e447b096adb763c69a84ad/data"/>
    <s v="Federal"/>
  </r>
  <r>
    <n v="217"/>
    <s v="Polygon"/>
    <n v="147"/>
    <n v="58.121200999999999"/>
    <s v="Parque Natural Municipal Uirapuru"/>
    <x v="1"/>
    <s v="PARQUE"/>
    <n v="0.7"/>
    <x v="54"/>
    <n v="477392.042151"/>
    <n v="4786.8703610000002"/>
    <s v=" "/>
    <s v="https://intergeo.intermat.mt.gov.br/portal/sharing/rest/content/items/50e2369c9f1145809812a66ee1220263/data"/>
    <s v="Municipal"/>
  </r>
  <r>
    <n v="221"/>
    <s v="Polygon"/>
    <n v="150"/>
    <n v="7054.2853590000004"/>
    <s v="PAUKALIRAJAUSU-SARARÉ"/>
    <x v="0"/>
    <s v="DELIMITADA"/>
    <n v="0.55000000000000004"/>
    <x v="54"/>
    <n v="477392.042151"/>
    <n v="4786.8703610000002"/>
    <s v=" "/>
    <s v="https://intergeo.intermat.mt.gov.br/portal/sharing/rest/content/items/50e2369c9f1145809812a66ee1220263/data"/>
    <s v="TI"/>
  </r>
  <r>
    <n v="222"/>
    <s v="Polygon"/>
    <n v="151"/>
    <n v="9784.7892960000008"/>
    <s v="PEQUIZAL"/>
    <x v="0"/>
    <s v="REGULARIZADA"/>
    <n v="0.7"/>
    <x v="54"/>
    <n v="477392.042151"/>
    <n v="4786.8703610000002"/>
    <s v=" "/>
    <s v="https://intergeo.intermat.mt.gov.br/portal/sharing/rest/content/items/50e2369c9f1145809812a66ee1220263/data"/>
    <s v="TI"/>
  </r>
  <r>
    <n v="288"/>
    <s v="Polygon"/>
    <n v="194"/>
    <n v="3713.5973909999998"/>
    <s v="SARARÉ"/>
    <x v="0"/>
    <s v="REGULARIZADA"/>
    <n v="0.7"/>
    <x v="54"/>
    <n v="477392.042151"/>
    <n v="4786.8703610000002"/>
    <s v=" "/>
    <s v="https://intergeo.intermat.mt.gov.br/portal/sharing/rest/content/items/50e2369c9f1145809812a66ee1220263/data"/>
    <s v="TI"/>
  </r>
  <r>
    <n v="293"/>
    <s v="Polygon"/>
    <n v="198"/>
    <n v="5262.1524570000001"/>
    <s v="TAIHÃNTESU"/>
    <x v="0"/>
    <s v="REGULARIZADA"/>
    <n v="0.7"/>
    <x v="54"/>
    <n v="477392.042151"/>
    <n v="4786.8703610000002"/>
    <s v=" "/>
    <s v="https://intergeo.intermat.mt.gov.br/portal/sharing/rest/content/items/50e2369c9f1145809812a66ee1220263/data"/>
    <s v="TI"/>
  </r>
  <r>
    <n v="305"/>
    <s v="Polygon"/>
    <n v="204"/>
    <n v="1591.860739"/>
    <s v="UIRAPURU (CAPITÃO MARCOS)"/>
    <x v="0"/>
    <s v="DECLARADA"/>
    <n v="0.4"/>
    <x v="54"/>
    <n v="477392.042151"/>
    <n v="4786.8703610000002"/>
    <s v=" "/>
    <s v="https://intergeo.intermat.mt.gov.br/portal/sharing/rest/content/items/50e2369c9f1145809812a66ee1220263/data"/>
    <s v="TI"/>
  </r>
  <r>
    <n v="313"/>
    <s v="Polygon"/>
    <n v="208"/>
    <n v="53122.485844000003"/>
    <s v="VALE DO GUAPORÉ"/>
    <x v="0"/>
    <s v="REGULARIZADA"/>
    <n v="0.7"/>
    <x v="54"/>
    <n v="477392.042151"/>
    <n v="4786.8703610000002"/>
    <s v=" "/>
    <s v="https://intergeo.intermat.mt.gov.br/portal/sharing/rest/content/items/50e2369c9f1145809812a66ee1220263/data"/>
    <s v="TI"/>
  </r>
  <r>
    <n v="233"/>
    <s v="Polygon"/>
    <n v="157"/>
    <n v="13021.451967999999"/>
    <s v="PONTE DE PEDRA"/>
    <x v="0"/>
    <s v="DECLARADA"/>
    <n v="0.4"/>
    <x v="55"/>
    <n v="1153268.8978530001"/>
    <n v="11544.52392"/>
    <s v=" "/>
    <s v="https://intergeo.intermat.mt.gov.br/portal/sharing/rest/content/items/b7f1ca829e6045c49314c1098db82088/data"/>
    <s v="TI"/>
  </r>
  <r>
    <n v="258"/>
    <s v="Polygon"/>
    <n v="174"/>
    <n v="515.70689700000003"/>
    <s v="Reserva Particular do Patrimônio Natural Fazenda Loanda"/>
    <x v="1"/>
    <s v="RPPN"/>
    <n v="0.2"/>
    <x v="55"/>
    <n v="1153268.8978530001"/>
    <n v="11544.52392"/>
    <s v=" "/>
    <s v="https://intergeo.intermat.mt.gov.br/portal/sharing/rest/content/items/b7f1ca829e6045c49314c1098db82088/data"/>
    <s v="Estadual"/>
  </r>
  <r>
    <n v="210"/>
    <s v="Polygon"/>
    <n v="140"/>
    <n v="12.452685000000001"/>
    <s v="Parque Natural Municipal O Semeador"/>
    <x v="1"/>
    <s v="PARQUE"/>
    <n v="0.7"/>
    <x v="56"/>
    <n v="952019.84938200004"/>
    <n v="9531.6499660000009"/>
    <s v=" "/>
    <s v="https://intergeo.intermat.mt.gov.br/portal/sharing/rest/content/items/5e1607da4bf64ee8989fcf05503e2fd8/data"/>
    <s v="Municipal"/>
  </r>
  <r>
    <n v="279"/>
    <s v="Polygon"/>
    <n v="191"/>
    <n v="102.675782"/>
    <s v="SANTANA"/>
    <x v="0"/>
    <s v="REGULARIZADA"/>
    <n v="0.7"/>
    <x v="56"/>
    <n v="952019.84938200004"/>
    <n v="9531.6499660000009"/>
    <s v=" "/>
    <s v="https://intergeo.intermat.mt.gov.br/portal/sharing/rest/content/items/5e1607da4bf64ee8989fcf05503e2fd8/data"/>
    <s v="TI"/>
  </r>
  <r>
    <n v="46"/>
    <s v="Polygon"/>
    <n v="29"/>
    <n v="179660.371874"/>
    <s v="AREÕES"/>
    <x v="0"/>
    <s v="REGULARIZADA"/>
    <n v="0.7"/>
    <x v="57"/>
    <n v="402877.76572199998"/>
    <n v="4032.4065089999999"/>
    <s v=" "/>
    <s v="https://intergeo.intermat.mt.gov.br/portal/sharing/rest/content/items/5e687074e9bf43ea9676b5c69994b557/data"/>
    <s v="TI"/>
  </r>
  <r>
    <n v="77"/>
    <s v="Polygon"/>
    <n v="46"/>
    <n v="103000.566683"/>
    <s v="Estação Ecológica do Rio Ronuro_x000d__x000a_"/>
    <x v="1"/>
    <s v="ESEC"/>
    <n v="1"/>
    <x v="58"/>
    <n v="865649.28711100004"/>
    <n v="8679.0984129999997"/>
    <s v=" "/>
    <s v="https://intergeo.intermat.mt.gov.br/portal/sharing/rest/content/items/a07ba8514ee84252ae6d4d835a90ec82/data"/>
    <s v="Estadual"/>
  </r>
  <r>
    <n v="165"/>
    <s v="Polygon"/>
    <n v="101"/>
    <n v="29301.574665"/>
    <s v="PARQUE INDÍGENA XINGU"/>
    <x v="0"/>
    <s v="REGULARIZADA"/>
    <n v="0.7"/>
    <x v="58"/>
    <n v="865649.28711100004"/>
    <n v="8679.0984129999997"/>
    <s v=" "/>
    <s v="https://intergeo.intermat.mt.gov.br/portal/sharing/rest/content/items/a07ba8514ee84252ae6d4d835a90ec82/data"/>
    <s v="TI"/>
  </r>
  <r>
    <n v="124"/>
    <s v="Polygon"/>
    <n v="78"/>
    <n v="3426.9587849999998"/>
    <s v="PARABUBURE"/>
    <x v="0"/>
    <s v="REGULARIZADA"/>
    <n v="0.7"/>
    <x v="59"/>
    <n v="548607.75218800001"/>
    <n v="5491.0286509999996"/>
    <s v=" "/>
    <s v="https://intergeo.intermat.mt.gov.br/portal/sharing/rest/content/items/58b6120e534a4aab8328f0cd8901e74b/data"/>
    <s v="TI"/>
  </r>
  <r>
    <n v="174"/>
    <s v="Polygon"/>
    <n v="108"/>
    <n v="457.928743"/>
    <s v="Parque Municipal do Bacaba_x000d__x000a_"/>
    <x v="1"/>
    <s v="PARQUE"/>
    <n v="0.7"/>
    <x v="59"/>
    <n v="548607.75218800001"/>
    <n v="5491.0286509999996"/>
    <s v=" "/>
    <s v="https://intergeo.intermat.mt.gov.br/portal/sharing/rest/content/items/58b6120e534a4aab8328f0cd8901e74b/data"/>
    <s v="Municipal"/>
  </r>
  <r>
    <n v="283"/>
    <s v="Polygon"/>
    <n v="193"/>
    <n v="1.1E-5"/>
    <s v="SÃO MARCOS"/>
    <x v="0"/>
    <s v="REGULARIZADA"/>
    <n v="0.7"/>
    <x v="59"/>
    <n v="548607.75218800001"/>
    <n v="5491.0286509999996"/>
    <s v=" "/>
    <s v="https://intergeo.intermat.mt.gov.br/portal/sharing/rest/content/items/58b6120e534a4aab8328f0cd8901e74b/data"/>
    <s v="TI"/>
  </r>
  <r>
    <n v="134"/>
    <s v="Polygon"/>
    <n v="81"/>
    <n v="46029.815127000002"/>
    <s v="Parque Estadual Cristalino"/>
    <x v="1"/>
    <s v="PARQUE"/>
    <n v="0.7"/>
    <x v="60"/>
    <n v="580837.74303799996"/>
    <n v="5800.657123"/>
    <s v=" "/>
    <s v="https://intergeo.intermat.mt.gov.br/portal/sharing/rest/content/items/ad18bdd8c2dc471a98e1f9d7e2402ffe/data"/>
    <s v="Estadual"/>
  </r>
  <r>
    <n v="135"/>
    <s v="Polygon"/>
    <n v="82"/>
    <n v="129860.473101"/>
    <s v="Parque Estadual Cristalino II"/>
    <x v="1"/>
    <s v="PE"/>
    <n v="0.7"/>
    <x v="60"/>
    <n v="580837.74303799996"/>
    <n v="5800.657123"/>
    <s v=" "/>
    <s v="https://intergeo.intermat.mt.gov.br/portal/sharing/rest/content/items/ad18bdd8c2dc471a98e1f9d7e2402ffe/data"/>
    <s v="Estadual"/>
  </r>
  <r>
    <n v="253"/>
    <s v="Polygon"/>
    <n v="170"/>
    <n v="2457.7113020000002"/>
    <s v="Reserva Particular do Patrimônio Natural Cristalino I"/>
    <x v="1"/>
    <s v="RPPN"/>
    <n v="0.2"/>
    <x v="60"/>
    <n v="580837.74303799996"/>
    <n v="5800.657123"/>
    <s v=" "/>
    <s v="https://intergeo.intermat.mt.gov.br/portal/sharing/rest/content/items/ad18bdd8c2dc471a98e1f9d7e2402ffe/data"/>
    <s v="Estadual"/>
  </r>
  <r>
    <n v="255"/>
    <s v="Polygon"/>
    <n v="171"/>
    <n v="1645.281763"/>
    <s v="Reserva Particular do Patrimônio Natural Cristalino III"/>
    <x v="1"/>
    <s v="RPPN"/>
    <n v="0.2"/>
    <x v="60"/>
    <n v="580837.74303799996"/>
    <n v="5800.657123"/>
    <s v=" "/>
    <s v="https://intergeo.intermat.mt.gov.br/portal/sharing/rest/content/items/ad18bdd8c2dc471a98e1f9d7e2402ffe/data"/>
    <s v="Estadual"/>
  </r>
  <r>
    <n v="29"/>
    <s v="Polygon"/>
    <n v="16"/>
    <n v="2697.4523450000002"/>
    <s v="Área de Proteção Ambiental dos Meandros do Rio Araguaia"/>
    <x v="1"/>
    <s v="APA"/>
    <n v="0.2"/>
    <x v="61"/>
    <n v="438393.757033"/>
    <n v="4388.0678120000002"/>
    <s v=" "/>
    <s v="https://intergeo.intermat.mt.gov.br/portal/sharing/rest/content/items/f47ba1dcd552435d88502aa123bed47b/data"/>
    <s v="Federal"/>
  </r>
  <r>
    <n v="141"/>
    <s v="Polygon"/>
    <n v="86"/>
    <n v="220855.12192999999"/>
    <s v="Parque Estadual do Araguaia"/>
    <x v="1"/>
    <s v="PARQUE"/>
    <n v="0.7"/>
    <x v="61"/>
    <n v="438393.757033"/>
    <n v="4388.0678120000002"/>
    <s v=" "/>
    <s v="https://intergeo.intermat.mt.gov.br/portal/sharing/rest/content/items/f47ba1dcd552435d88502aa123bed47b/data"/>
    <s v="Estadual"/>
  </r>
  <r>
    <n v="238"/>
    <s v="Polygon"/>
    <n v="160"/>
    <n v="10515.911542"/>
    <s v="Refúgio da Vida Silvestre Corixão da Mata Azul"/>
    <x v="1"/>
    <s v="REVIS"/>
    <n v="0.8"/>
    <x v="61"/>
    <n v="438393.757033"/>
    <n v="4388.0678120000002"/>
    <s v=" "/>
    <s v="https://intergeo.intermat.mt.gov.br/portal/sharing/rest/content/items/f47ba1dcd552435d88502aa123bed47b/data"/>
    <s v="Estadual"/>
  </r>
  <r>
    <n v="277"/>
    <s v="Polygon"/>
    <n v="190"/>
    <n v="11702.964657"/>
    <s v="SANGRADOURO / VOLTA GRANDE"/>
    <x v="0"/>
    <s v="REGULARIZADA"/>
    <n v="0.7"/>
    <x v="62"/>
    <n v="522235.91506999999"/>
    <n v="5228.975195"/>
    <s v=" "/>
    <s v="https://intergeo.intermat.mt.gov.br/portal/sharing/rest/content/items/4016b9239706425990ea5a148f17712f/data"/>
    <s v="TI"/>
  </r>
  <r>
    <n v="51"/>
    <s v="Polygon"/>
    <n v="32"/>
    <n v="60351.469580999998"/>
    <s v="BAKAIRI"/>
    <x v="0"/>
    <s v="REGULARIZADA"/>
    <n v="0.7"/>
    <x v="63"/>
    <n v="2408830.528959"/>
    <n v="24158.878540000002"/>
    <s v=" "/>
    <s v="https://intergeo.intermat.mt.gov.br/portal/sharing/rest/content/items/846b309f64194175964c78209800ce34/data"/>
    <s v="TI"/>
  </r>
  <r>
    <n v="108"/>
    <s v="Polygon"/>
    <n v="68"/>
    <n v="100022.56654699999"/>
    <s v="MARECHAL RONDON"/>
    <x v="0"/>
    <s v="REGULARIZADA"/>
    <n v="0.7"/>
    <x v="63"/>
    <n v="2408830.528959"/>
    <n v="24158.878540000002"/>
    <s v=" "/>
    <s v="https://intergeo.intermat.mt.gov.br/portal/sharing/rest/content/items/846b309f64194175964c78209800ce34/data"/>
    <s v="TI"/>
  </r>
  <r>
    <n v="163"/>
    <s v="Polygon"/>
    <n v="101"/>
    <n v="243646.57008999999"/>
    <s v="PARQUE INDÍGENA XINGU"/>
    <x v="0"/>
    <s v="REGULARIZADA"/>
    <n v="0.7"/>
    <x v="63"/>
    <n v="2408830.528959"/>
    <n v="24158.878540000002"/>
    <s v=" "/>
    <s v="https://intergeo.intermat.mt.gov.br/portal/sharing/rest/content/items/846b309f64194175964c78209800ce34/data"/>
    <s v="TI"/>
  </r>
  <r>
    <n v="245"/>
    <s v="Polygon"/>
    <n v="165"/>
    <n v="3944.723516"/>
    <s v="Reserva Biológica do Culuene"/>
    <x v="1"/>
    <s v="REBIO"/>
    <n v="1"/>
    <x v="63"/>
    <n v="2408830.528959"/>
    <n v="24158.878540000002"/>
    <s v=" "/>
    <s v="https://intergeo.intermat.mt.gov.br/portal/sharing/rest/content/items/846b309f64194175964c78209800ce34/data"/>
    <s v="Estadual"/>
  </r>
  <r>
    <n v="173"/>
    <s v="Polygon"/>
    <n v="107"/>
    <n v="5.1364010000000002"/>
    <s v="Parque Municipal das Araras_x000d__x000a_"/>
    <x v="1"/>
    <s v="PARQUE"/>
    <n v="0.7"/>
    <x v="64"/>
    <n v="385129.10323000001"/>
    <n v="3846.7517039999998"/>
    <s v=" "/>
    <s v="https://intergeo.intermat.mt.gov.br/portal/sharing/rest/content/items/d5625b35b370406da7897d23e4a8d2d7/data"/>
    <s v="Municipal"/>
  </r>
  <r>
    <n v="193"/>
    <s v="Polygon"/>
    <n v="123"/>
    <n v="18.916865000000001"/>
    <s v="Parque Natural Municipal das Lagoas Claudia Mingorance Duram"/>
    <x v="1"/>
    <s v="PARQUE"/>
    <n v="0.7"/>
    <x v="64"/>
    <n v="385129.10323000001"/>
    <n v="3846.7517039999998"/>
    <s v=" "/>
    <s v="https://intergeo.intermat.mt.gov.br/portal/sharing/rest/content/items/d5625b35b370406da7897d23e4a8d2d7/data"/>
    <s v="Municipal"/>
  </r>
  <r>
    <n v="291"/>
    <s v="Polygon"/>
    <n v="197"/>
    <n v="8.5947639999999996"/>
    <s v="TADARIMANA"/>
    <x v="0"/>
    <s v="REGULARIZADA"/>
    <n v="0.7"/>
    <x v="64"/>
    <n v="385129.10323000001"/>
    <n v="3846.7517039999998"/>
    <s v=" "/>
    <s v="https://intergeo.intermat.mt.gov.br/portal/sharing/rest/content/items/d5625b35b370406da7897d23e4a8d2d7/data"/>
    <s v="TI"/>
  </r>
  <r>
    <n v="59"/>
    <s v="Polygon"/>
    <n v="36"/>
    <n v="494949.67909699999"/>
    <s v="CAPOTO / JARINA"/>
    <x v="0"/>
    <s v="REGULARIZADA"/>
    <n v="0.7"/>
    <x v="65"/>
    <n v="1444208.9040049999"/>
    <n v="14447.976199999999"/>
    <s v=" "/>
    <s v="https://intergeo.intermat.mt.gov.br/portal/sharing/rest/content/items/b020f3dad06244e6b8766b6ea02ac9c1/data"/>
    <s v="TI"/>
  </r>
  <r>
    <n v="109"/>
    <s v="Polygon"/>
    <n v="69"/>
    <n v="132620.10550800001"/>
    <s v="MENKRAGNOTI"/>
    <x v="0"/>
    <s v="REGULARIZADA"/>
    <n v="0.7"/>
    <x v="65"/>
    <n v="1444208.9040049999"/>
    <n v="14447.976199999999"/>
    <s v=" "/>
    <s v="https://intergeo.intermat.mt.gov.br/portal/sharing/rest/content/items/b020f3dad06244e6b8766b6ea02ac9c1/data"/>
    <s v="TI"/>
  </r>
  <r>
    <n v="52"/>
    <s v="Polygon"/>
    <n v="32"/>
    <n v="1716.6077190000001"/>
    <s v="BAKAIRI"/>
    <x v="0"/>
    <s v="REGULARIZADA"/>
    <n v="0.7"/>
    <x v="66"/>
    <n v="243484.68739000001"/>
    <n v="2439.4456030000001"/>
    <s v=" "/>
    <s v="https://intergeo.intermat.mt.gov.br/portal/sharing/rest/content/items/897ca94ba02747e5accc792edb4d66f9/data"/>
    <s v="TI"/>
  </r>
  <r>
    <n v="83"/>
    <s v="Polygon"/>
    <n v="51"/>
    <n v="4409.7824870000004"/>
    <s v="Estrada Parque Poconé-Porto Cercado"/>
    <x v="1"/>
    <s v="EP"/>
    <n v="0.3"/>
    <x v="67"/>
    <n v="1706042.560907"/>
    <n v="17003.540649999999"/>
    <s v=" "/>
    <s v="https://intergeo.intermat.mt.gov.br/portal/sharing/rest/content/items/402b1f2ab7104bb795597c460c0ad7ef/data"/>
    <s v="Estadual"/>
  </r>
  <r>
    <n v="86"/>
    <s v="Polygon"/>
    <n v="53"/>
    <n v="7482.6166700000003"/>
    <s v="Estrada Parque Transpantaneira"/>
    <x v="1"/>
    <s v="EP"/>
    <n v="0.3"/>
    <x v="67"/>
    <n v="1706042.560907"/>
    <n v="17003.540649999999"/>
    <s v=" "/>
    <s v="https://intergeo.intermat.mt.gov.br/portal/sharing/rest/content/items/402b1f2ab7104bb795597c460c0ad7ef/data"/>
    <s v="Estadual"/>
  </r>
  <r>
    <n v="145"/>
    <s v="Polygon"/>
    <n v="89"/>
    <n v="61086.909551999997"/>
    <s v="Parque Estadual Encontro das Águas"/>
    <x v="1"/>
    <s v="PARQUE"/>
    <n v="0.7"/>
    <x v="67"/>
    <n v="1706042.560907"/>
    <n v="17003.540649999999"/>
    <s v=" "/>
    <s v="https://intergeo.intermat.mt.gov.br/portal/sharing/rest/content/items/402b1f2ab7104bb795597c460c0ad7ef/data"/>
    <s v="Estadual"/>
  </r>
  <r>
    <n v="182"/>
    <s v="Polygon"/>
    <n v="112"/>
    <n v="136292.76172800001"/>
    <s v="Parque Nacional do Pantanal Mato-grossense"/>
    <x v="1"/>
    <s v="PARQUE"/>
    <n v="0.7"/>
    <x v="67"/>
    <n v="1706042.560907"/>
    <n v="17003.540649999999"/>
    <s v=" "/>
    <s v="https://intergeo.intermat.mt.gov.br/portal/sharing/rest/content/items/402b1f2ab7104bb795597c460c0ad7ef/data"/>
    <s v="Federal"/>
  </r>
  <r>
    <n v="257"/>
    <s v="Polygon"/>
    <n v="173"/>
    <n v="26952.953285"/>
    <s v="Reserva Particular do Patrimônio Natural Fazenda Estância Dorochê"/>
    <x v="1"/>
    <s v="RPPN"/>
    <n v="0.2"/>
    <x v="67"/>
    <n v="1706042.560907"/>
    <n v="17003.540649999999"/>
    <s v=" "/>
    <s v="https://intergeo.intermat.mt.gov.br/portal/sharing/rest/content/items/402b1f2ab7104bb795597c460c0ad7ef/data"/>
    <s v="Federal"/>
  </r>
  <r>
    <n v="21"/>
    <s v="Polygon"/>
    <n v="10"/>
    <n v="7370.2386200000001"/>
    <s v="Área de Proteção Ambiental do Córrego do Mato e Rio Araguaia"/>
    <x v="1"/>
    <s v="APA"/>
    <n v="0.2"/>
    <x v="68"/>
    <n v="70281.251115000006"/>
    <n v="701.46657900000002"/>
    <s v=" "/>
    <s v="https://intergeo.intermat.mt.gov.br/portal/sharing/rest/content/items/e3eb0c6592c04edf925087a2a3213bc9/data"/>
    <s v="Municipal"/>
  </r>
  <r>
    <n v="130"/>
    <s v="Polygon"/>
    <n v="79"/>
    <n v="5.0000000000000004E-6"/>
    <s v="PARESI"/>
    <x v="0"/>
    <s v="REGULARIZADA"/>
    <n v="0.7"/>
    <x v="69"/>
    <n v="854596.07366800006"/>
    <n v="8553.3971220000003"/>
    <s v=" "/>
    <s v="https://intergeo.intermat.mt.gov.br/portal/sharing/rest/content/items/496c0623fead4b8d8ebc7f7461c9a860/data"/>
    <s v="TI"/>
  </r>
  <r>
    <n v="153"/>
    <s v="Polygon"/>
    <n v="95"/>
    <n v="86978.150842000003"/>
    <s v="Parque Estadual Serra de Santa Bárbara"/>
    <x v="1"/>
    <s v="PARQUE"/>
    <n v="0.7"/>
    <x v="69"/>
    <n v="854596.07366800006"/>
    <n v="8553.3971220000003"/>
    <s v=" "/>
    <s v="https://intergeo.intermat.mt.gov.br/portal/sharing/rest/content/items/496c0623fead4b8d8ebc7f7461c9a860/data"/>
    <s v="Estadual"/>
  </r>
  <r>
    <n v="236"/>
    <s v="Polygon"/>
    <n v="158"/>
    <n v="8122.2534439999999"/>
    <s v="PORTAL DO ENCANTADO"/>
    <x v="0"/>
    <s v="DECLARADA"/>
    <n v="0.4"/>
    <x v="69"/>
    <n v="854596.07366800006"/>
    <n v="8553.3971220000003"/>
    <s v=" "/>
    <s v="https://intergeo.intermat.mt.gov.br/portal/sharing/rest/content/items/496c0623fead4b8d8ebc7f7461c9a860/data"/>
    <s v="TI"/>
  </r>
  <r>
    <n v="260"/>
    <s v="Polygon"/>
    <n v="176"/>
    <n v="660.52202199999999"/>
    <s v="Reserva Particular do Patrimônio Natural Fazenda Terra Nova"/>
    <x v="1"/>
    <s v="RPPN"/>
    <n v="0.2"/>
    <x v="70"/>
    <n v="396943.70624899998"/>
    <n v="3968.8908839999999"/>
    <s v=" "/>
    <s v="https://intergeo.intermat.mt.gov.br/portal/sharing/rest/content/items/f82de4a42a83487e82ccd61f6c44c14e/data"/>
    <s v="Federal"/>
  </r>
  <r>
    <n v="308"/>
    <s v="Polygon"/>
    <n v="206"/>
    <n v="67508.555833999999"/>
    <s v="URUBU BRANCO"/>
    <x v="0"/>
    <s v="REGULARIZADA"/>
    <n v="0.7"/>
    <x v="70"/>
    <n v="396943.70624899998"/>
    <n v="3968.8908839999999"/>
    <s v=" "/>
    <s v="https://intergeo.intermat.mt.gov.br/portal/sharing/rest/content/items/f82de4a42a83487e82ccd61f6c44c14e/data"/>
    <s v="TI"/>
  </r>
  <r>
    <n v="152"/>
    <s v="Polygon"/>
    <n v="95"/>
    <n v="32830.521110000001"/>
    <s v="Parque Estadual Serra de Santa Bárbara"/>
    <x v="1"/>
    <s v="PARQUE"/>
    <n v="0.7"/>
    <x v="71"/>
    <n v="583955.23887"/>
    <n v="5836.9811959999997"/>
    <s v=" "/>
    <s v="https://intergeo.intermat.mt.gov.br/portal/sharing/rest/content/items/e2d8db40bdce43b182b9ec99c3df5140/data"/>
    <s v="Estadual"/>
  </r>
  <r>
    <n v="234"/>
    <s v="Polygon"/>
    <n v="158"/>
    <n v="15982.023986"/>
    <s v="PORTAL DO ENCANTADO"/>
    <x v="0"/>
    <s v="DECLARADA"/>
    <n v="0.4"/>
    <x v="71"/>
    <n v="583955.23887"/>
    <n v="5836.9811959999997"/>
    <s v=" "/>
    <s v="https://intergeo.intermat.mt.gov.br/portal/sharing/rest/content/items/e2d8db40bdce43b182b9ec99c3df5140/data"/>
    <s v="TI"/>
  </r>
  <r>
    <n v="13"/>
    <s v="Polygon"/>
    <n v="8"/>
    <n v="1.4522999999999999E-2"/>
    <s v="Área de Proteção Ambiental da Serra das Araras"/>
    <x v="1"/>
    <s v="APA"/>
    <n v="0.2"/>
    <x v="72"/>
    <n v="204554.683946"/>
    <n v="2043.866886"/>
    <s v=" "/>
    <s v="https://intergeo.intermat.mt.gov.br/portal/sharing/rest/content/items/098242e64a8f47e58f6f77e731bf9803/data"/>
    <s v="Municipal"/>
  </r>
  <r>
    <n v="70"/>
    <s v="Polygon"/>
    <n v="41"/>
    <n v="28655.347866"/>
    <s v="Estação Ecológica da Serra das Araras"/>
    <x v="1"/>
    <s v="ESEC"/>
    <n v="1"/>
    <x v="72"/>
    <n v="204554.683946"/>
    <n v="2043.866886"/>
    <s v=" "/>
    <s v="https://intergeo.intermat.mt.gov.br/portal/sharing/rest/content/items/098242e64a8f47e58f6f77e731bf9803/data"/>
    <s v="Federal"/>
  </r>
  <r>
    <n v="92"/>
    <s v="Polygon"/>
    <n v="58"/>
    <n v="4740.3927389999999"/>
    <s v="JARUDORE"/>
    <x v="0"/>
    <s v="REGULARIZADA"/>
    <n v="0.7"/>
    <x v="73"/>
    <n v="682671.12999000004"/>
    <n v="6832.1156719999999"/>
    <s v=" "/>
    <s v="https://intergeo.intermat.mt.gov.br/portal/sharing/rest/content/items/51c451a5ad4e4d7cb416d063bd40f110/data"/>
    <s v="TI"/>
  </r>
  <r>
    <n v="275"/>
    <s v="Polygon"/>
    <n v="190"/>
    <n v="51026.38869"/>
    <s v="SANGRADOURO / VOLTA GRANDE"/>
    <x v="0"/>
    <s v="REGULARIZADA"/>
    <n v="0.7"/>
    <x v="73"/>
    <n v="682671.12999000004"/>
    <n v="6832.1156719999999"/>
    <s v=" "/>
    <s v="https://intergeo.intermat.mt.gov.br/portal/sharing/rest/content/items/51c451a5ad4e4d7cb416d063bd40f110/data"/>
    <s v="TI"/>
  </r>
  <r>
    <n v="164"/>
    <s v="Polygon"/>
    <n v="101"/>
    <n v="577984.58802499995"/>
    <s v="PARQUE INDÍGENA XINGU"/>
    <x v="0"/>
    <s v="REGULARIZADA"/>
    <n v="0.7"/>
    <x v="74"/>
    <n v="1777112.188014"/>
    <n v="17802.470959999999"/>
    <s v=" "/>
    <s v="https://intergeo.intermat.mt.gov.br/portal/sharing/rest/content/items/af99c727339d4dbdb48c133f92eb95be/data"/>
    <s v="TI"/>
  </r>
  <r>
    <n v="316"/>
    <s v="Polygon"/>
    <n v="209"/>
    <n v="149129.10282599999"/>
    <s v="WAWI"/>
    <x v="0"/>
    <s v="REGULARIZADA"/>
    <n v="0.7"/>
    <x v="74"/>
    <n v="1777112.188014"/>
    <n v="17802.470959999999"/>
    <s v=" "/>
    <s v="https://intergeo.intermat.mt.gov.br/portal/sharing/rest/content/items/af99c727339d4dbdb48c133f92eb95be/data"/>
    <s v="TI"/>
  </r>
  <r>
    <n v="226"/>
    <s v="Polygon"/>
    <n v="154"/>
    <n v="168567.70038699999"/>
    <s v="PIMENTEL BARBOSA"/>
    <x v="0"/>
    <s v="REGULARIZADA"/>
    <n v="0.7"/>
    <x v="75"/>
    <n v="1133339.4424409999"/>
    <n v="11346.8464"/>
    <s v=" "/>
    <s v="https://intergeo.intermat.mt.gov.br/portal/sharing/rest/content/items/a6452aec31954101a8eae4dbc0669209/data"/>
    <s v="TI"/>
  </r>
  <r>
    <n v="242"/>
    <s v="Polygon"/>
    <n v="163"/>
    <n v="28472.22669"/>
    <s v="Refúgio da Vida Silvestre Quelônios do Araguaia"/>
    <x v="1"/>
    <s v="REVIS"/>
    <n v="0.8"/>
    <x v="75"/>
    <n v="1133339.4424409999"/>
    <n v="11346.8464"/>
    <s v=" "/>
    <s v="https://intergeo.intermat.mt.gov.br/portal/sharing/rest/content/items/a6452aec31954101a8eae4dbc0669209/data"/>
    <s v="Estadual"/>
  </r>
  <r>
    <n v="24"/>
    <s v="Polygon"/>
    <n v="13"/>
    <n v="4123.0322130000004"/>
    <s v="Área de Proteção Ambiental do Ribeirãozinho e Alcantilados do Rio Araguaia"/>
    <x v="1"/>
    <s v="APA"/>
    <n v="0.2"/>
    <x v="76"/>
    <n v="62576.954505000002"/>
    <n v="624.68105500000001"/>
    <s v=" "/>
    <s v="https://intergeo.intermat.mt.gov.br/portal/sharing/rest/content/items/6fe6c0bbcb584bae80aadf35c9592e80/data"/>
    <s v="Municipal"/>
  </r>
  <r>
    <n v="48"/>
    <s v="Polygon"/>
    <n v="30"/>
    <n v="4.8999999999999998E-5"/>
    <s v="ARIPUANÃ"/>
    <x v="0"/>
    <s v="REGULARIZADA"/>
    <n v="0.7"/>
    <x v="77"/>
    <n v="1265936.4159510001"/>
    <n v="12663.27485"/>
    <s v=" "/>
    <s v="https://intergeo.intermat.mt.gov.br/portal/sharing/rest/content/items/396b311828434783bc06e2ba4ed67aa8/data"/>
    <s v="TI"/>
  </r>
  <r>
    <n v="230"/>
    <s v="Polygon"/>
    <n v="156"/>
    <n v="23665.740327"/>
    <s v="PIRIPKURA"/>
    <x v="0"/>
    <s v="EM ESTUDO"/>
    <n v="0.3"/>
    <x v="77"/>
    <n v="1265936.4159510001"/>
    <n v="12663.27485"/>
    <s v=" "/>
    <s v="https://intergeo.intermat.mt.gov.br/portal/sharing/rest/content/items/396b311828434783bc06e2ba4ed67aa8/data"/>
    <s v="TI"/>
  </r>
  <r>
    <n v="249"/>
    <s v="Polygon"/>
    <n v="168"/>
    <n v="5103.1065950000002"/>
    <s v="Reserva Extrativista Guariba Roosevelt"/>
    <x v="1"/>
    <s v="RESEX"/>
    <n v="0.5"/>
    <x v="77"/>
    <n v="1265936.4159510001"/>
    <n v="12663.27485"/>
    <s v=" "/>
    <s v="https://intergeo.intermat.mt.gov.br/portal/sharing/rest/content/items/396b311828434783bc06e2ba4ed67aa8/data"/>
    <s v="Estadual"/>
  </r>
  <r>
    <n v="274"/>
    <s v="Polygon"/>
    <n v="189"/>
    <n v="86504.173307000005"/>
    <s v="ROOSEVELT"/>
    <x v="0"/>
    <s v="REGULARIZADA"/>
    <n v="0.7"/>
    <x v="77"/>
    <n v="1265936.4159510001"/>
    <n v="12663.27485"/>
    <s v=" "/>
    <s v="https://intergeo.intermat.mt.gov.br/portal/sharing/rest/content/items/396b311828434783bc06e2ba4ed67aa8/data"/>
    <s v="TI"/>
  </r>
  <r>
    <n v="290"/>
    <s v="Polygon"/>
    <n v="196"/>
    <n v="148937.58725000001"/>
    <s v="SETE DE SETEMBRO"/>
    <x v="0"/>
    <s v="REGULARIZADA"/>
    <n v="0.7"/>
    <x v="77"/>
    <n v="1265936.4159510001"/>
    <n v="12663.27485"/>
    <s v=" "/>
    <s v="https://intergeo.intermat.mt.gov.br/portal/sharing/rest/content/items/396b311828434783bc06e2ba4ed67aa8/data"/>
    <s v="TI"/>
  </r>
  <r>
    <n v="318"/>
    <s v="Polygon"/>
    <n v="211"/>
    <n v="354392.52461000002"/>
    <s v="ZORÓ"/>
    <x v="0"/>
    <s v="REGULARIZADA"/>
    <n v="0.7"/>
    <x v="77"/>
    <n v="1265936.4159510001"/>
    <n v="12663.27485"/>
    <s v=" "/>
    <s v="https://intergeo.intermat.mt.gov.br/portal/sharing/rest/content/items/396b311828434783bc06e2ba4ed67aa8/data"/>
    <s v="TI"/>
  </r>
  <r>
    <n v="44"/>
    <s v="Polygon"/>
    <n v="27"/>
    <n v="86.799216999999999"/>
    <s v="Área de Relevante Interesse Ecológico na região da Gleba A"/>
    <x v="1"/>
    <s v="ARIE"/>
    <n v="0.3"/>
    <x v="78"/>
    <n v="483410.81447099999"/>
    <n v="4827.9286970000003"/>
    <s v=" "/>
    <s v="https://intergeo.intermat.mt.gov.br/portal/sharing/rest/content/items/3693d2f3cd0846d48d43323d162f0e7f/data"/>
    <s v="Municipal"/>
  </r>
  <r>
    <n v="45"/>
    <s v="Polygon"/>
    <n v="28"/>
    <n v="429.15389599999997"/>
    <s v="Área de Relevante Interesse Ecológico Rio Vermelho"/>
    <x v="1"/>
    <s v="ARIE"/>
    <n v="0.3"/>
    <x v="78"/>
    <n v="483410.81447099999"/>
    <n v="4827.9286970000003"/>
    <s v=" "/>
    <s v="https://intergeo.intermat.mt.gov.br/portal/sharing/rest/content/items/3693d2f3cd0846d48d43323d162f0e7f/data"/>
    <s v="Municipal"/>
  </r>
  <r>
    <n v="143"/>
    <s v="Polygon"/>
    <n v="88"/>
    <n v="6490.9589370000003"/>
    <s v="Parque Estadual Dom Osório Stoffel"/>
    <x v="1"/>
    <s v="PARQUE"/>
    <n v="0.7"/>
    <x v="78"/>
    <n v="483410.81447099999"/>
    <n v="4827.9286970000003"/>
    <s v=" "/>
    <s v="https://intergeo.intermat.mt.gov.br/portal/sharing/rest/content/items/3693d2f3cd0846d48d43323d162f0e7f/data"/>
    <s v="Estadual"/>
  </r>
  <r>
    <n v="168"/>
    <s v="Polygon"/>
    <n v="102"/>
    <n v="8.045674"/>
    <s v="Parque Municipal Ambiental Boe Bororo"/>
    <x v="1"/>
    <s v="PARQUE"/>
    <n v="0.7"/>
    <x v="78"/>
    <n v="483410.81447099999"/>
    <n v="4827.9286970000003"/>
    <s v=" "/>
    <s v="https://intergeo.intermat.mt.gov.br/portal/sharing/rest/content/items/3693d2f3cd0846d48d43323d162f0e7f/data"/>
    <s v="Municipal"/>
  </r>
  <r>
    <n v="169"/>
    <s v="Polygon"/>
    <n v="103"/>
    <n v="6.4378700000000002"/>
    <s v="Parque Municipal Ambiental Kayapó"/>
    <x v="1"/>
    <s v="PARQUE"/>
    <n v="0.7"/>
    <x v="78"/>
    <n v="483410.81447099999"/>
    <n v="4827.9286970000003"/>
    <s v=" "/>
    <s v="https://intergeo.intermat.mt.gov.br/portal/sharing/rest/content/items/3693d2f3cd0846d48d43323d162f0e7f/data"/>
    <s v="Municipal"/>
  </r>
  <r>
    <n v="184"/>
    <s v="Polygon"/>
    <n v="114"/>
    <n v="16.835692999999999"/>
    <s v="Parque Natural Municipal Águas Claras"/>
    <x v="1"/>
    <s v="PARQUE"/>
    <n v="0.7"/>
    <x v="78"/>
    <n v="483410.81447099999"/>
    <n v="4827.9286970000003"/>
    <s v=" "/>
    <s v="https://intergeo.intermat.mt.gov.br/portal/sharing/rest/content/items/3693d2f3cd0846d48d43323d162f0e7f/data"/>
    <s v="Municipal"/>
  </r>
  <r>
    <n v="186"/>
    <s v="Polygon"/>
    <n v="116"/>
    <n v="16.513258"/>
    <s v="Parque Natural Municipal Apido Paru"/>
    <x v="1"/>
    <s v="PARQUE"/>
    <n v="0.7"/>
    <x v="78"/>
    <n v="483410.81447099999"/>
    <n v="4827.9286970000003"/>
    <s v=" "/>
    <s v="https://intergeo.intermat.mt.gov.br/portal/sharing/rest/content/items/3693d2f3cd0846d48d43323d162f0e7f/data"/>
    <s v="Municipal"/>
  </r>
  <r>
    <n v="187"/>
    <s v="Polygon"/>
    <n v="117"/>
    <n v="16.243541"/>
    <s v="Parque Natural Municipal Cacique Orochi"/>
    <x v="1"/>
    <s v="PARQUE"/>
    <n v="0.7"/>
    <x v="78"/>
    <n v="483410.81447099999"/>
    <n v="4827.9286970000003"/>
    <s v=" "/>
    <s v="https://intergeo.intermat.mt.gov.br/portal/sharing/rest/content/items/3693d2f3cd0846d48d43323d162f0e7f/data"/>
    <s v="Municipal"/>
  </r>
  <r>
    <n v="189"/>
    <s v="Polygon"/>
    <n v="119"/>
    <n v="64.392201999999997"/>
    <s v="Parque Natural Municipal Chico Mendes"/>
    <x v="1"/>
    <s v="PARQUE"/>
    <n v="0.7"/>
    <x v="78"/>
    <n v="483410.81447099999"/>
    <n v="4827.9286970000003"/>
    <s v=" "/>
    <s v="https://intergeo.intermat.mt.gov.br/portal/sharing/rest/content/items/3693d2f3cd0846d48d43323d162f0e7f/data"/>
    <s v="Municipal"/>
  </r>
  <r>
    <n v="192"/>
    <s v="Polygon"/>
    <n v="122"/>
    <n v="231.47233900000001"/>
    <s v="Parque Natural Municipal das Araras"/>
    <x v="1"/>
    <s v="PARQUE"/>
    <n v="0.7"/>
    <x v="78"/>
    <n v="483410.81447099999"/>
    <n v="4827.9286970000003"/>
    <s v=" "/>
    <s v="https://intergeo.intermat.mt.gov.br/portal/sharing/rest/content/items/3693d2f3cd0846d48d43323d162f0e7f/data"/>
    <s v="Municipal"/>
  </r>
  <r>
    <n v="194"/>
    <s v="Polygon"/>
    <n v="124"/>
    <n v="132.07998000000001"/>
    <s v="Parque Natural Municipal de Rondonópolis Bloco 1"/>
    <x v="1"/>
    <s v="PARQUE"/>
    <n v="0.7"/>
    <x v="78"/>
    <n v="483410.81447099999"/>
    <n v="4827.9286970000003"/>
    <s v=" "/>
    <s v="https://intergeo.intermat.mt.gov.br/portal/sharing/rest/content/items/3693d2f3cd0846d48d43323d162f0e7f/data"/>
    <s v="Municipal"/>
  </r>
  <r>
    <n v="195"/>
    <s v="Polygon"/>
    <n v="125"/>
    <n v="12.075746000000001"/>
    <s v="Parque Natural Municipal de Rondonópolis Bloco 2"/>
    <x v="1"/>
    <s v="PARQUE"/>
    <n v="0.7"/>
    <x v="78"/>
    <n v="483410.81447099999"/>
    <n v="4827.9286970000003"/>
    <s v=" "/>
    <s v="https://intergeo.intermat.mt.gov.br/portal/sharing/rest/content/items/3693d2f3cd0846d48d43323d162f0e7f/data"/>
    <s v="Municipal"/>
  </r>
  <r>
    <n v="198"/>
    <s v="Polygon"/>
    <n v="128"/>
    <n v="83.678827999999996"/>
    <s v="Parque Natural Municipal do Escondidinho"/>
    <x v="1"/>
    <s v="PARQUE"/>
    <n v="0.7"/>
    <x v="78"/>
    <n v="483410.81447099999"/>
    <n v="4827.9286970000003"/>
    <s v=" "/>
    <s v="https://intergeo.intermat.mt.gov.br/portal/sharing/rest/content/items/3693d2f3cd0846d48d43323d162f0e7f/data"/>
    <s v="Municipal"/>
  </r>
  <r>
    <n v="201"/>
    <s v="Polygon"/>
    <n v="131"/>
    <n v="15.439517"/>
    <s v="Parque Natural Municipal Izabel Dias Goulart"/>
    <x v="1"/>
    <s v="PARQUE"/>
    <n v="0.7"/>
    <x v="78"/>
    <n v="483410.81447099999"/>
    <n v="4827.9286970000003"/>
    <s v=" "/>
    <s v="https://intergeo.intermat.mt.gov.br/portal/sharing/rest/content/items/3693d2f3cd0846d48d43323d162f0e7f/data"/>
    <s v="Municipal"/>
  </r>
  <r>
    <n v="203"/>
    <s v="Polygon"/>
    <n v="133"/>
    <n v="11.562127"/>
    <s v="Parque Natural Municipal Juary Miranda de Moraes"/>
    <x v="1"/>
    <s v="PARQUE"/>
    <n v="0.7"/>
    <x v="78"/>
    <n v="483410.81447099999"/>
    <n v="4827.9286970000003"/>
    <s v=" "/>
    <s v="https://intergeo.intermat.mt.gov.br/portal/sharing/rest/content/items/3693d2f3cd0846d48d43323d162f0e7f/data"/>
    <s v="Municipal"/>
  </r>
  <r>
    <n v="206"/>
    <s v="Polygon"/>
    <n v="136"/>
    <n v="3.7529029999999999"/>
    <s v="Parque Natural Municipal Marighella"/>
    <x v="1"/>
    <s v="PARQUE"/>
    <n v="0.7"/>
    <x v="78"/>
    <n v="483410.81447099999"/>
    <n v="4827.9286970000003"/>
    <s v=" "/>
    <s v="https://intergeo.intermat.mt.gov.br/portal/sharing/rest/content/items/3693d2f3cd0846d48d43323d162f0e7f/data"/>
    <s v="Municipal"/>
  </r>
  <r>
    <n v="207"/>
    <s v="Polygon"/>
    <n v="137"/>
    <n v="62.482359000000002"/>
    <s v="Parque Natural Municipal Mário Marques de Almeida"/>
    <x v="1"/>
    <s v="PARQUE"/>
    <n v="0.7"/>
    <x v="78"/>
    <n v="483410.81447099999"/>
    <n v="4827.9286970000003"/>
    <s v=" "/>
    <s v="https://intergeo.intermat.mt.gov.br/portal/sharing/rest/content/items/3693d2f3cd0846d48d43323d162f0e7f/data"/>
    <s v="Municipal"/>
  </r>
  <r>
    <n v="208"/>
    <s v="Polygon"/>
    <n v="138"/>
    <n v="2.1989179999999999"/>
    <s v="Parque Natural Municipal Menina Moça"/>
    <x v="1"/>
    <s v="PARQUE"/>
    <n v="0.7"/>
    <x v="78"/>
    <n v="483410.81447099999"/>
    <n v="4827.9286970000003"/>
    <s v=" "/>
    <s v="https://intergeo.intermat.mt.gov.br/portal/sharing/rest/content/items/3693d2f3cd0846d48d43323d162f0e7f/data"/>
    <s v="Municipal"/>
  </r>
  <r>
    <n v="212"/>
    <s v="Polygon"/>
    <n v="142"/>
    <n v="6.7004060000000001"/>
    <s v="Parque Natural Municipal Radialista Luiz Fernando de Campos"/>
    <x v="1"/>
    <s v="PARQUE"/>
    <n v="0.7"/>
    <x v="78"/>
    <n v="483410.81447099999"/>
    <n v="4827.9286970000003"/>
    <s v=" "/>
    <s v="https://intergeo.intermat.mt.gov.br/portal/sharing/rest/content/items/3693d2f3cd0846d48d43323d162f0e7f/data"/>
    <s v="Municipal"/>
  </r>
  <r>
    <n v="216"/>
    <s v="Polygon"/>
    <n v="146"/>
    <n v="17.276225"/>
    <s v="Parque Natural Municipal Tereza de Benguela"/>
    <x v="1"/>
    <s v="PARQUE"/>
    <n v="0.7"/>
    <x v="78"/>
    <n v="483410.81447099999"/>
    <n v="4827.9286970000003"/>
    <s v=" "/>
    <s v="https://intergeo.intermat.mt.gov.br/portal/sharing/rest/content/items/3693d2f3cd0846d48d43323d162f0e7f/data"/>
    <s v="Municipal"/>
  </r>
  <r>
    <n v="237"/>
    <s v="Polygon"/>
    <n v="159"/>
    <n v="37.545330999999997"/>
    <s v="Refúgio da Vida Silvestre Antônio Conselheiro"/>
    <x v="1"/>
    <s v="REVIS"/>
    <n v="0.8"/>
    <x v="78"/>
    <n v="483410.81447099999"/>
    <n v="4827.9286970000003"/>
    <s v=" "/>
    <s v="https://intergeo.intermat.mt.gov.br/portal/sharing/rest/content/items/3693d2f3cd0846d48d43323d162f0e7f/data"/>
    <s v="Municipal"/>
  </r>
  <r>
    <n v="241"/>
    <s v="Polygon"/>
    <n v="162"/>
    <n v="48.814565000000002"/>
    <s v="Refúgio da Vida Silvestre Manoel Lisboa"/>
    <x v="1"/>
    <s v="REVIS"/>
    <n v="0.8"/>
    <x v="78"/>
    <n v="483410.81447099999"/>
    <n v="4827.9286970000003"/>
    <s v=" "/>
    <s v="https://intergeo.intermat.mt.gov.br/portal/sharing/rest/content/items/3693d2f3cd0846d48d43323d162f0e7f/data"/>
    <s v="Municipal"/>
  </r>
  <r>
    <n v="244"/>
    <s v="Polygon"/>
    <n v="164"/>
    <n v="258.40222299999999"/>
    <s v="Reserva Biológica Arco Verde"/>
    <x v="1"/>
    <s v="REBIO"/>
    <n v="1"/>
    <x v="78"/>
    <n v="483410.81447099999"/>
    <n v="4827.9286970000003"/>
    <s v=" "/>
    <s v="https://intergeo.intermat.mt.gov.br/portal/sharing/rest/content/items/3693d2f3cd0846d48d43323d162f0e7f/data"/>
    <s v="Municipal"/>
  </r>
  <r>
    <n v="246"/>
    <s v="Polygon"/>
    <n v="166"/>
    <n v="346.35145799999998"/>
    <s v="Reserva Biológica Resistência Popular"/>
    <x v="1"/>
    <s v="REBIO"/>
    <n v="1"/>
    <x v="78"/>
    <n v="483410.81447099999"/>
    <n v="4827.9286970000003"/>
    <s v=" "/>
    <s v="https://intergeo.intermat.mt.gov.br/portal/sharing/rest/content/items/3693d2f3cd0846d48d43323d162f0e7f/data"/>
    <s v="Municipal"/>
  </r>
  <r>
    <n v="266"/>
    <s v="Polygon"/>
    <n v="180"/>
    <n v="14.125723000000001"/>
    <s v="Reserva Particular do Patrimônio Natural Nelson Mandela"/>
    <x v="1"/>
    <s v="RPPN"/>
    <n v="0.2"/>
    <x v="78"/>
    <n v="483410.81447099999"/>
    <n v="4827.9286970000003"/>
    <s v=" "/>
    <s v="https://intergeo.intermat.mt.gov.br/portal/sharing/rest/content/items/3693d2f3cd0846d48d43323d162f0e7f/data"/>
    <s v="Municipal"/>
  </r>
  <r>
    <n v="267"/>
    <s v="Polygon"/>
    <n v="181"/>
    <n v="3371.2410810000001"/>
    <s v="Reserva Particular do Patrimônio Natural Parque Ecológico João Basso"/>
    <x v="1"/>
    <s v="RPPN"/>
    <n v="0.2"/>
    <x v="78"/>
    <n v="483410.81447099999"/>
    <n v="4827.9286970000003"/>
    <s v=" "/>
    <s v="https://intergeo.intermat.mt.gov.br/portal/sharing/rest/content/items/3693d2f3cd0846d48d43323d162f0e7f/data"/>
    <s v="Federal"/>
  </r>
  <r>
    <n v="292"/>
    <s v="Polygon"/>
    <n v="197"/>
    <n v="9559.6844130000009"/>
    <s v="TADARIMANA"/>
    <x v="0"/>
    <s v="REGULARIZADA"/>
    <n v="0.7"/>
    <x v="78"/>
    <n v="483410.81447099999"/>
    <n v="4827.9286970000003"/>
    <s v=" "/>
    <s v="https://intergeo.intermat.mt.gov.br/portal/sharing/rest/content/items/3693d2f3cd0846d48d43323d162f0e7f/data"/>
    <s v="TI"/>
  </r>
  <r>
    <n v="15"/>
    <s v="Polygon"/>
    <n v="9"/>
    <n v="268310.22633899999"/>
    <s v="Área de Proteção Ambiental das Cabeceiras do Rio Cuiabá"/>
    <x v="1"/>
    <s v="APA"/>
    <n v="0.2"/>
    <x v="11"/>
    <n v="714746.28650399996"/>
    <n v="7151.6433189999998"/>
    <s v=" "/>
    <s v="https://intergeo.intermat.mt.gov.br/portal/sharing/rest/content/items/7e38dc3c524e4b0994009c997ba671d0/data"/>
    <s v="Estadual"/>
  </r>
  <r>
    <n v="131"/>
    <s v="Polygon"/>
    <n v="80"/>
    <n v="2126.6622980000002"/>
    <s v="Parque Estadual Águas do Cuiabá"/>
    <x v="1"/>
    <s v="PARQUE"/>
    <n v="0.7"/>
    <x v="11"/>
    <n v="714746.28650399996"/>
    <n v="7151.6433189999998"/>
    <s v=" "/>
    <s v="https://intergeo.intermat.mt.gov.br/portal/sharing/rest/content/items/7e38dc3c524e4b0994009c997ba671d0/data"/>
    <s v="Estadual"/>
  </r>
  <r>
    <n v="61"/>
    <s v="Polygon"/>
    <n v="36"/>
    <n v="55751.573733999998"/>
    <s v="CAPOTO / JARINA"/>
    <x v="0"/>
    <s v="REGULARIZADA"/>
    <n v="0.7"/>
    <x v="79"/>
    <n v="562752.57168299996"/>
    <n v="5623.0141299999996"/>
    <s v=" "/>
    <s v="https://intergeo.intermat.mt.gov.br/portal/sharing/rest/content/items/cfb7300f43ef4785b939a127d9dd4aff/data"/>
    <s v="TI"/>
  </r>
  <r>
    <n v="96"/>
    <s v="Polygon"/>
    <n v="60"/>
    <n v="124879.148161"/>
    <s v="KAPÔT NHINORE"/>
    <x v="0"/>
    <s v="DELIMITADA"/>
    <n v="0.55000000000000004"/>
    <x v="79"/>
    <n v="562752.57168299996"/>
    <n v="5623.0141299999996"/>
    <s v=" "/>
    <s v="https://intergeo.intermat.mt.gov.br/portal/sharing/rest/content/items/cfb7300f43ef4785b939a127d9dd4aff/data"/>
    <s v="TI"/>
  </r>
  <r>
    <n v="142"/>
    <s v="Polygon"/>
    <n v="87"/>
    <n v="95456.962333999996"/>
    <s v="Parque Estadual do Xingu"/>
    <x v="1"/>
    <s v="PARQUE"/>
    <n v="0.7"/>
    <x v="79"/>
    <n v="562752.57168299996"/>
    <n v="5623.0141299999996"/>
    <s v=" "/>
    <s v="https://intergeo.intermat.mt.gov.br/portal/sharing/rest/content/items/cfb7300f43ef4785b939a127d9dd4aff/data"/>
    <s v="Estadual"/>
  </r>
  <r>
    <n v="16"/>
    <s v="Polygon"/>
    <n v="9"/>
    <n v="44155.832614999999"/>
    <s v="Área de Proteção Ambiental das Cabeceiras do Rio Cuiabá"/>
    <x v="1"/>
    <s v="APA"/>
    <n v="0.2"/>
    <x v="80"/>
    <n v="473246.27840200003"/>
    <n v="4740.6057119999996"/>
    <s v=" "/>
    <s v="https://intergeo.intermat.mt.gov.br/portal/sharing/rest/content/items/a0e1c9f620d74721b0681fbcaed750bf/data"/>
    <s v="Estadual"/>
  </r>
  <r>
    <n v="27"/>
    <s v="Polygon"/>
    <n v="15"/>
    <n v="3227.9524120000001"/>
    <s v="Área de Proteção Ambiental do Salto Magessi"/>
    <x v="1"/>
    <s v="APA"/>
    <n v="0.2"/>
    <x v="80"/>
    <n v="473246.27840200003"/>
    <n v="4740.6057119999996"/>
    <s v=" "/>
    <s v="https://intergeo.intermat.mt.gov.br/portal/sharing/rest/content/items/a0e1c9f620d74721b0681fbcaed750bf/data"/>
    <s v="Estadual"/>
  </r>
  <r>
    <n v="278"/>
    <s v="Polygon"/>
    <n v="191"/>
    <n v="583.20477300000005"/>
    <s v="SANTANA"/>
    <x v="0"/>
    <s v="REGULARIZADA"/>
    <n v="0.7"/>
    <x v="80"/>
    <n v="473246.27840200003"/>
    <n v="4740.6057119999996"/>
    <s v=" "/>
    <s v="https://intergeo.intermat.mt.gov.br/portal/sharing/rest/content/items/a0e1c9f620d74721b0681fbcaed750bf/data"/>
    <s v="TI"/>
  </r>
  <r>
    <n v="294"/>
    <s v="Polygon"/>
    <n v="199"/>
    <n v="41202.763498"/>
    <s v="TAPIRAPÉ/KARAJÁ"/>
    <x v="0"/>
    <s v="REGULARIZADA"/>
    <n v="0.7"/>
    <x v="81"/>
    <n v="646952.26581300003"/>
    <n v="6462.7243330000001"/>
    <s v=" "/>
    <s v="https://intergeo.intermat.mt.gov.br/portal/sharing/rest/content/items/3255c86d117644b89a151b168c619b16/data"/>
    <s v="TI"/>
  </r>
  <r>
    <n v="307"/>
    <s v="Polygon"/>
    <n v="206"/>
    <n v="77846.729323000007"/>
    <s v="URUBU BRANCO"/>
    <x v="0"/>
    <s v="REGULARIZADA"/>
    <n v="0.7"/>
    <x v="81"/>
    <n v="646952.26581300003"/>
    <n v="6462.7243330000001"/>
    <s v=" "/>
    <s v="https://intergeo.intermat.mt.gov.br/portal/sharing/rest/content/items/3255c86d117644b89a151b168c619b16/data"/>
    <s v="TI"/>
  </r>
  <r>
    <n v="7"/>
    <s v="Polygon"/>
    <n v="6"/>
    <n v="5154.8119360000001"/>
    <s v="Área de Proteção Ambiental Chapada dos Guimarães"/>
    <x v="1"/>
    <s v="APA"/>
    <n v="0.2"/>
    <x v="82"/>
    <n v="953705.45327900001"/>
    <n v="9517.5776279999991"/>
    <s v=" "/>
    <s v="https://intergeo.intermat.mt.gov.br/portal/sharing/rest/content/items/6e244d1faeed44868d787867ac03265e/data"/>
    <s v="Estadual"/>
  </r>
  <r>
    <n v="84"/>
    <s v="Polygon"/>
    <n v="52"/>
    <n v="3946.0668430000001"/>
    <s v="Estrada Parque Santo Antônio-Porto de Fora-Barão de Melgaço"/>
    <x v="1"/>
    <s v="EP"/>
    <n v="0.3"/>
    <x v="82"/>
    <n v="953705.45327900001"/>
    <n v="9517.5776279999991"/>
    <s v=" "/>
    <s v="https://intergeo.intermat.mt.gov.br/portal/sharing/rest/content/items/6e244d1faeed44868d787867ac03265e/data"/>
    <s v="Estadual"/>
  </r>
  <r>
    <n v="119"/>
    <s v="Polygon"/>
    <n v="75"/>
    <n v="112.03671900000001"/>
    <s v="Monumento Natural Estadual Morro de Santo Antônio"/>
    <x v="1"/>
    <s v="MONAT"/>
    <n v="0.8"/>
    <x v="82"/>
    <n v="953705.45327900001"/>
    <n v="9517.5776279999991"/>
    <s v=" "/>
    <s v="https://intergeo.intermat.mt.gov.br/portal/sharing/rest/content/items/6e244d1faeed44868d787867ac03265e/data"/>
    <s v="Estadual"/>
  </r>
  <r>
    <n v="139"/>
    <s v="Polygon"/>
    <n v="85"/>
    <n v="300.18394699999999"/>
    <s v="Parque Estadual de Águas Quentes"/>
    <x v="1"/>
    <s v="PARQUE"/>
    <n v="0.7"/>
    <x v="82"/>
    <n v="953705.45327900001"/>
    <n v="9517.5776279999991"/>
    <s v=" "/>
    <s v="https://intergeo.intermat.mt.gov.br/portal/sharing/rest/content/items/6e244d1faeed44868d787867ac03265e/data"/>
    <s v="Estadual"/>
  </r>
  <r>
    <n v="297"/>
    <s v="Polygon"/>
    <n v="201"/>
    <n v="31204.935679999999"/>
    <s v="TEREZA CRISTINA"/>
    <x v="0"/>
    <s v="REGULARIZADA"/>
    <n v="0.7"/>
    <x v="82"/>
    <n v="953705.45327900001"/>
    <n v="9517.5776279999991"/>
    <s v=" "/>
    <s v="https://intergeo.intermat.mt.gov.br/portal/sharing/rest/content/items/6e244d1faeed44868d787867ac03265e/data"/>
    <s v="TI"/>
  </r>
  <r>
    <n v="301"/>
    <s v="Polygon"/>
    <n v="203"/>
    <n v="52015.084424000001"/>
    <s v="UBAWAWÊ"/>
    <x v="0"/>
    <s v="REGULARIZADA"/>
    <n v="0.7"/>
    <x v="83"/>
    <n v="340073.33934900002"/>
    <n v="3408.0381109999998"/>
    <s v=" "/>
    <s v="https://intergeo.intermat.mt.gov.br/portal/sharing/rest/content/items/00ecd9a8866a41b1bdbdcbbd9a129a0d/data"/>
    <s v="TI"/>
  </r>
  <r>
    <n v="57"/>
    <s v="Polygon"/>
    <n v="35"/>
    <n v="29125.988827000001"/>
    <s v="CACIQUE FONTOURA GLEBA I,  II, IV e V"/>
    <x v="0"/>
    <s v="HOMOLOGADA"/>
    <n v="0.65"/>
    <x v="84"/>
    <n v="1665814.91652"/>
    <n v="16671.655119999999"/>
    <s v=" "/>
    <s v="https://intergeo.intermat.mt.gov.br/portal/sharing/rest/content/items/5e22c9e9581c4f74a31c3ff099e959e2/data"/>
    <s v="TI"/>
  </r>
  <r>
    <n v="106"/>
    <s v="Polygon"/>
    <n v="67"/>
    <n v="39571.709373999998"/>
    <s v="MARÃIWATSEDE"/>
    <x v="0"/>
    <s v="REGULARIZADA"/>
    <n v="0.7"/>
    <x v="84"/>
    <n v="1665814.91652"/>
    <n v="16671.655119999999"/>
    <s v=" "/>
    <s v="https://intergeo.intermat.mt.gov.br/portal/sharing/rest/content/items/5e22c9e9581c4f74a31c3ff099e959e2/data"/>
    <s v="TI"/>
  </r>
  <r>
    <n v="160"/>
    <s v="Polygon"/>
    <n v="101"/>
    <n v="206542.40811600001"/>
    <s v="PARQUE INDÍGENA XINGU"/>
    <x v="0"/>
    <s v="REGULARIZADA"/>
    <n v="0.7"/>
    <x v="84"/>
    <n v="1665814.91652"/>
    <n v="16671.655119999999"/>
    <s v=" "/>
    <s v="https://intergeo.intermat.mt.gov.br/portal/sharing/rest/content/items/5e22c9e9581c4f74a31c3ff099e959e2/data"/>
    <s v="TI"/>
  </r>
  <r>
    <n v="281"/>
    <s v="Polygon"/>
    <n v="192"/>
    <n v="192.75448800000001"/>
    <s v="SÃO DOMINGOS"/>
    <x v="0"/>
    <s v="REGULARIZADA"/>
    <n v="0.7"/>
    <x v="84"/>
    <n v="1665814.91652"/>
    <n v="16671.655119999999"/>
    <s v=" "/>
    <s v="https://intergeo.intermat.mt.gov.br/portal/sharing/rest/content/items/5e22c9e9581c4f74a31c3ff099e959e2/data"/>
    <s v="TI"/>
  </r>
  <r>
    <n v="315"/>
    <s v="Polygon"/>
    <n v="209"/>
    <n v="804.38034800000003"/>
    <s v="WAWI"/>
    <x v="0"/>
    <s v="REGULARIZADA"/>
    <n v="0.7"/>
    <x v="84"/>
    <n v="1665814.91652"/>
    <n v="16671.655119999999"/>
    <s v=" "/>
    <s v="https://intergeo.intermat.mt.gov.br/portal/sharing/rest/content/items/5e22c9e9581c4f74a31c3ff099e959e2/data"/>
    <s v="TI"/>
  </r>
  <r>
    <n v="60"/>
    <s v="Polygon"/>
    <n v="36"/>
    <n v="84052.116221999997"/>
    <s v="CAPOTO / JARINA"/>
    <x v="0"/>
    <s v="REGULARIZADA"/>
    <n v="0.7"/>
    <x v="85"/>
    <n v="746353.15106800001"/>
    <n v="7465.5105899999999"/>
    <s v=" "/>
    <s v="https://intergeo.intermat.mt.gov.br/portal/sharing/rest/content/items/28b96a7464254dcb82e4ea902ea5a2bb/data"/>
    <s v="TI"/>
  </r>
  <r>
    <n v="161"/>
    <s v="Polygon"/>
    <n v="101"/>
    <n v="48891.105500999998"/>
    <s v="PARQUE INDÍGENA XINGU"/>
    <x v="0"/>
    <s v="REGULARIZADA"/>
    <n v="0.7"/>
    <x v="85"/>
    <n v="746353.15106800001"/>
    <n v="7465.5105899999999"/>
    <s v=" "/>
    <s v="https://intergeo.intermat.mt.gov.br/portal/sharing/rest/content/items/28b96a7464254dcb82e4ea902ea5a2bb/data"/>
    <s v="TI"/>
  </r>
  <r>
    <n v="261"/>
    <s v="Polygon"/>
    <n v="176"/>
    <n v="1020.075035"/>
    <s v="Reserva Particular do Patrimônio Natural Fazenda Terra Nova"/>
    <x v="1"/>
    <s v="RPPN"/>
    <n v="0.2"/>
    <x v="85"/>
    <n v="746353.15106800001"/>
    <n v="7465.5105899999999"/>
    <s v=" "/>
    <s v="https://intergeo.intermat.mt.gov.br/portal/sharing/rest/content/items/28b96a7464254dcb82e4ea902ea5a2bb/data"/>
    <s v="Federal"/>
  </r>
  <r>
    <n v="63"/>
    <s v="Polygon"/>
    <n v="38"/>
    <n v="215772.32045999999"/>
    <s v="ENAWENÊ-NAWÊ"/>
    <x v="0"/>
    <s v="REGULARIZADA"/>
    <n v="0.7"/>
    <x v="86"/>
    <n v="1359343.342437"/>
    <n v="13614.713970000001"/>
    <s v=" "/>
    <s v="https://intergeo.intermat.mt.gov.br/portal/sharing/rest/content/items/a37e5440890f4d7e96ea62bc80a80ba4/data"/>
    <s v="TI"/>
  </r>
  <r>
    <n v="213"/>
    <s v="Polygon"/>
    <n v="143"/>
    <n v="30.983943"/>
    <s v="Parque Natural Municipal Raimundo Tivotto Mascarello"/>
    <x v="1"/>
    <s v="PARQUE"/>
    <n v="0.7"/>
    <x v="86"/>
    <n v="1359343.342437"/>
    <n v="13614.713970000001"/>
    <s v=" "/>
    <s v="https://intergeo.intermat.mt.gov.br/portal/sharing/rest/content/items/a37e5440890f4d7e96ea62bc80a80ba4/data"/>
    <s v="Municipal"/>
  </r>
  <r>
    <n v="300"/>
    <s v="Polygon"/>
    <n v="202"/>
    <n v="130687.32432499999"/>
    <s v="TIRECATINGA"/>
    <x v="0"/>
    <s v="REGULARIZADA"/>
    <n v="0.7"/>
    <x v="86"/>
    <n v="1359343.342437"/>
    <n v="13614.713970000001"/>
    <s v=" "/>
    <s v="https://intergeo.intermat.mt.gov.br/portal/sharing/rest/content/items/a37e5440890f4d7e96ea62bc80a80ba4/data"/>
    <s v="TI"/>
  </r>
  <r>
    <n v="311"/>
    <s v="Polygon"/>
    <n v="207"/>
    <n v="134485.70534799999"/>
    <s v="UTIARITI"/>
    <x v="0"/>
    <s v="REGULARIZADA"/>
    <n v="0.7"/>
    <x v="86"/>
    <n v="1359343.342437"/>
    <n v="13614.713970000001"/>
    <s v=" "/>
    <s v="https://intergeo.intermat.mt.gov.br/portal/sharing/rest/content/items/a37e5440890f4d7e96ea62bc80a80ba4/data"/>
    <s v="TI"/>
  </r>
  <r>
    <n v="107"/>
    <s v="Polygon"/>
    <n v="67"/>
    <n v="41.866557999999998"/>
    <s v="MARÃIWATSEDE"/>
    <x v="0"/>
    <s v="REGULARIZADA"/>
    <n v="0.7"/>
    <x v="87"/>
    <n v="148829.08830199999"/>
    <n v="1489.5415129999999"/>
    <s v=" "/>
    <s v="https://intergeo.intermat.mt.gov.br/portal/sharing/rest/content/items/cebcaa83759c4305a609f71dc3f743e4/data"/>
    <s v="TI"/>
  </r>
  <r>
    <n v="202"/>
    <s v="Polygon"/>
    <n v="132"/>
    <n v="90.057141999999999"/>
    <s v="Parque Natural Municipal Jardim Botânico"/>
    <x v="1"/>
    <s v="PARQUE"/>
    <n v="0.7"/>
    <x v="88"/>
    <n v="398544.389165"/>
    <n v="3990.3912719999998"/>
    <s v=" "/>
    <s v="https://intergeo.intermat.mt.gov.br/portal/sharing/rest/content/items/66fb572b9f614109ab722e56abeed7d0/data"/>
    <s v="Municipal"/>
  </r>
  <r>
    <n v="211"/>
    <s v="Polygon"/>
    <n v="141"/>
    <n v="105.87774400000001"/>
    <s v="Parque Natural Municipal Parque Florestal de Sinop"/>
    <x v="1"/>
    <s v="PARQUE"/>
    <n v="0.7"/>
    <x v="88"/>
    <n v="398544.389165"/>
    <n v="3990.3912719999998"/>
    <s v=" "/>
    <s v="https://intergeo.intermat.mt.gov.br/portal/sharing/rest/content/items/66fb572b9f614109ab722e56abeed7d0/data"/>
    <s v="Municipal"/>
  </r>
  <r>
    <n v="190"/>
    <s v="Polygon"/>
    <n v="120"/>
    <n v="12.268077999999999"/>
    <s v="Parque Natural Municipal Claudino Francio"/>
    <x v="1"/>
    <s v="PARQUE"/>
    <n v="0.7"/>
    <x v="89"/>
    <n v="843957.787044"/>
    <n v="8452.1553070000009"/>
    <s v=" "/>
    <s v="https://intergeo.intermat.mt.gov.br/portal/sharing/rest/content/items/7a98b77a721b4e30a9d8bd2879bc5522/data"/>
    <s v="Municipal"/>
  </r>
  <r>
    <n v="54"/>
    <s v="Polygon"/>
    <n v="33"/>
    <n v="111238.027242"/>
    <s v="BATELÃO"/>
    <x v="0"/>
    <s v="DECLARADA"/>
    <n v="0.4"/>
    <x v="90"/>
    <n v="843135.78911899996"/>
    <n v="8433.1131710000009"/>
    <s v=" "/>
    <s v="https://intergeo.intermat.mt.gov.br/portal/sharing/rest/content/items/9f9b23e3aa454cd28d4238d320e398c6/data"/>
    <s v="TI"/>
  </r>
  <r>
    <n v="80"/>
    <s v="Polygon"/>
    <n v="49"/>
    <n v="2029.719353"/>
    <s v="ESTIVADINHO"/>
    <x v="0"/>
    <s v="REGULARIZADA"/>
    <n v="0.7"/>
    <x v="91"/>
    <n v="1161855.326408"/>
    <n v="11633.53103"/>
    <s v=" "/>
    <s v="https://intergeo.intermat.mt.gov.br/portal/sharing/rest/content/items/00cdfd5e21f94115b9736b9ea59c6d7a/data"/>
    <s v="TI"/>
  </r>
  <r>
    <n v="89"/>
    <s v="Polygon"/>
    <n v="55"/>
    <n v="5688.7828980000004"/>
    <s v="FIGUEIRAS"/>
    <x v="0"/>
    <s v="REGULARIZADA"/>
    <n v="0.7"/>
    <x v="91"/>
    <n v="1161855.326408"/>
    <n v="11633.53103"/>
    <s v=" "/>
    <s v="https://intergeo.intermat.mt.gov.br/portal/sharing/rest/content/items/00cdfd5e21f94115b9736b9ea59c6d7a/data"/>
    <s v="TI"/>
  </r>
  <r>
    <n v="128"/>
    <s v="Polygon"/>
    <n v="79"/>
    <n v="561598.35932599998"/>
    <s v="PARESI"/>
    <x v="0"/>
    <s v="REGULARIZADA"/>
    <n v="0.7"/>
    <x v="91"/>
    <n v="1161855.326408"/>
    <n v="11633.53103"/>
    <s v=" "/>
    <s v="https://intergeo.intermat.mt.gov.br/portal/sharing/rest/content/items/00cdfd5e21f94115b9736b9ea59c6d7a/data"/>
    <s v="TI"/>
  </r>
  <r>
    <n v="197"/>
    <s v="Polygon"/>
    <n v="127"/>
    <n v="1.174812"/>
    <s v="Parque Natural Municipal do Distrito de Progresso"/>
    <x v="1"/>
    <s v="PARQUE"/>
    <n v="0.7"/>
    <x v="91"/>
    <n v="1161855.326408"/>
    <n v="11633.53103"/>
    <s v=" "/>
    <s v="https://intergeo.intermat.mt.gov.br/portal/sharing/rest/content/items/00cdfd5e21f94115b9736b9ea59c6d7a/data"/>
    <s v="Municipal"/>
  </r>
  <r>
    <n v="200"/>
    <s v="Polygon"/>
    <n v="130"/>
    <n v="11.349119"/>
    <s v="Parque Natural Municipal Ilto Ferreira Coutinho"/>
    <x v="1"/>
    <s v="PARQUE"/>
    <n v="0.7"/>
    <x v="91"/>
    <n v="1161855.326408"/>
    <n v="11633.53103"/>
    <s v=" "/>
    <s v="https://intergeo.intermat.mt.gov.br/portal/sharing/rest/content/items/00cdfd5e21f94115b9736b9ea59c6d7a/data"/>
    <s v="Municipal"/>
  </r>
  <r>
    <n v="214"/>
    <s v="Polygon"/>
    <n v="144"/>
    <n v="95.307708000000005"/>
    <s v="Parque Natural Municipal Residencial do Alto da Boa Vista"/>
    <x v="1"/>
    <s v="PARQUE"/>
    <n v="0.7"/>
    <x v="91"/>
    <n v="1161855.326408"/>
    <n v="11633.53103"/>
    <s v=" "/>
    <s v="https://intergeo.intermat.mt.gov.br/portal/sharing/rest/content/items/00cdfd5e21f94115b9736b9ea59c6d7a/data"/>
    <s v="Municipal"/>
  </r>
  <r>
    <n v="262"/>
    <s v="Polygon"/>
    <n v="177"/>
    <n v="1093.387258"/>
    <s v="Reserva Particular do Patrimônio Natural Fazenda Vale do Sepotuba"/>
    <x v="1"/>
    <s v="RPPN"/>
    <n v="0.2"/>
    <x v="91"/>
    <n v="1161855.326408"/>
    <n v="11633.53103"/>
    <s v=" "/>
    <s v="https://intergeo.intermat.mt.gov.br/portal/sharing/rest/content/items/00cdfd5e21f94115b9736b9ea59c6d7a/data"/>
    <s v="Estadual"/>
  </r>
  <r>
    <n v="273"/>
    <s v="Polygon"/>
    <n v="188"/>
    <n v="19662.405503000002"/>
    <s v="RIO FORMOSO"/>
    <x v="0"/>
    <s v="REGULARIZADA"/>
    <n v="0.7"/>
    <x v="91"/>
    <n v="1161855.326408"/>
    <n v="11633.53103"/>
    <s v=" "/>
    <s v="https://intergeo.intermat.mt.gov.br/portal/sharing/rest/content/items/00cdfd5e21f94115b9736b9ea59c6d7a/data"/>
    <s v="TI"/>
  </r>
  <r>
    <n v="312"/>
    <s v="Polygon"/>
    <n v="207"/>
    <n v="219.81762900000001"/>
    <s v="UTIARITI"/>
    <x v="0"/>
    <s v="REGULARIZADA"/>
    <n v="0.7"/>
    <x v="91"/>
    <n v="1161855.326408"/>
    <n v="11633.53103"/>
    <s v=" "/>
    <s v="https://intergeo.intermat.mt.gov.br/portal/sharing/rest/content/items/00cdfd5e21f94115b9736b9ea59c6d7a/data"/>
    <s v="TI"/>
  </r>
  <r>
    <n v="218"/>
    <s v="Polygon"/>
    <n v="148"/>
    <n v="116.950456"/>
    <s v="Parque Natural Municipal Vale do Esperança"/>
    <x v="1"/>
    <s v="PARQUE"/>
    <n v="0.7"/>
    <x v="92"/>
    <n v="239968.77153200001"/>
    <n v="2400.7149199999999"/>
    <s v=" "/>
    <s v="https://intergeo.intermat.mt.gov.br/portal/sharing/rest/content/items/7e38e8f5e43c4e60ae9b012705fc8638/data"/>
    <s v="Municipal"/>
  </r>
  <r>
    <n v="5"/>
    <s v="Polygon"/>
    <n v="4"/>
    <n v="707.70803000000001"/>
    <s v="Área de Proteção Ambiental Cachoeira da Fumaça"/>
    <x v="1"/>
    <s v="APA"/>
    <n v="0.2"/>
    <x v="93"/>
    <n v="424690.75899100001"/>
    <n v="4247.9488339999998"/>
    <s v=" "/>
    <s v="https://intergeo.intermat.mt.gov.br/portal/sharing/rest/content/items/055efbd08c6d449dbe664330078810ba/data"/>
    <s v="Municipal"/>
  </r>
  <r>
    <n v="116"/>
    <s v="Polygon"/>
    <n v="73"/>
    <n v="100.00676300000001"/>
    <s v="Monumento Natural Confusão"/>
    <x v="1"/>
    <s v="MONAT"/>
    <n v="0.8"/>
    <x v="93"/>
    <n v="424690.75899100001"/>
    <n v="4247.9488339999998"/>
    <s v=" "/>
    <s v="https://intergeo.intermat.mt.gov.br/portal/sharing/rest/content/items/055efbd08c6d449dbe664330078810ba/data"/>
    <s v="Municipal"/>
  </r>
  <r>
    <n v="188"/>
    <s v="Polygon"/>
    <n v="118"/>
    <n v="41.222456000000001"/>
    <s v="Parque Natural Municipal Celebra"/>
    <x v="1"/>
    <s v="PARQUE"/>
    <n v="0.7"/>
    <x v="93"/>
    <n v="424690.75899100001"/>
    <n v="4247.9488339999998"/>
    <s v=" "/>
    <s v="https://intergeo.intermat.mt.gov.br/portal/sharing/rest/content/items/055efbd08c6d449dbe664330078810ba/data"/>
    <s v="Municipal"/>
  </r>
  <r>
    <n v="129"/>
    <s v="Polygon"/>
    <n v="79"/>
    <n v="55.540359000000002"/>
    <s v="PARESI"/>
    <x v="0"/>
    <s v="REGULARIZADA"/>
    <n v="0.7"/>
    <x v="94"/>
    <n v="190061.598008"/>
    <n v="1902.5358960000001"/>
    <s v=" "/>
    <s v="https://intergeo.intermat.mt.gov.br/portal/sharing/rest/content/items/a7771b26f663467ebe4496e0f454b5ba/data"/>
    <s v="TI"/>
  </r>
  <r>
    <n v="171"/>
    <s v="Polygon"/>
    <n v="105"/>
    <n v="26.705399"/>
    <s v="Parque Municipal Berneck"/>
    <x v="1"/>
    <s v="PARQUE"/>
    <n v="0.7"/>
    <x v="95"/>
    <n v="94025.042855000007"/>
    <n v="939.55949799999996"/>
    <s v=" "/>
    <s v="https://intergeo.intermat.mt.gov.br/portal/sharing/rest/content/items/ab24f454be64409cb69e7d243040cded/data"/>
    <s v="Municipal"/>
  </r>
  <r>
    <n v="199"/>
    <s v="Polygon"/>
    <n v="129"/>
    <n v="4.911575"/>
    <s v="Parque Natural Municipal Flor do Ipê"/>
    <x v="1"/>
    <s v="PARQUE"/>
    <n v="0.7"/>
    <x v="95"/>
    <n v="94025.042855000007"/>
    <n v="939.55949799999996"/>
    <s v=" "/>
    <s v="https://intergeo.intermat.mt.gov.br/portal/sharing/rest/content/items/ab24f454be64409cb69e7d243040cded/data"/>
    <s v="Municipal"/>
  </r>
  <r>
    <n v="215"/>
    <s v="Polygon"/>
    <n v="145"/>
    <n v="6.0367569999999997"/>
    <s v="Parque Natural Municipal Tanque de Fancho"/>
    <x v="1"/>
    <s v="PARQUE"/>
    <n v="0.7"/>
    <x v="95"/>
    <n v="94025.042855000007"/>
    <n v="939.55949799999996"/>
    <s v=" "/>
    <s v="https://intergeo.intermat.mt.gov.br/portal/sharing/rest/content/items/ab24f454be64409cb69e7d243040cded/data"/>
    <s v="Municipal"/>
  </r>
  <r>
    <n v="154"/>
    <s v="Polygon"/>
    <n v="96"/>
    <n v="157954.62714200001"/>
    <s v="Parque Estadual Serra Ricardo Franco"/>
    <x v="1"/>
    <s v="PARQUE"/>
    <n v="0.7"/>
    <x v="96"/>
    <n v="1347906.7164710001"/>
    <n v="13503.22198"/>
    <s v=" "/>
    <s v="https://intergeo.intermat.mt.gov.br/portal/sharing/rest/content/items/e455f9080c6f43cdacb5e0916e5ff4e3/data"/>
    <s v="Estadual"/>
  </r>
  <r>
    <n v="220"/>
    <s v="Polygon"/>
    <n v="150"/>
    <n v="1356.480783"/>
    <s v="PAUKALIRAJAUSU-SARARÉ"/>
    <x v="0"/>
    <s v="DELIMITADA"/>
    <n v="0.55000000000000004"/>
    <x v="96"/>
    <n v="1347906.7164710001"/>
    <n v="13503.22198"/>
    <s v=" "/>
    <s v="https://intergeo.intermat.mt.gov.br/portal/sharing/rest/content/items/e455f9080c6f43cdacb5e0916e5ff4e3/data"/>
    <s v="TI"/>
  </r>
  <r>
    <n v="235"/>
    <s v="Polygon"/>
    <n v="158"/>
    <n v="7728.4167369999996"/>
    <s v="PORTAL DO ENCANTADO"/>
    <x v="0"/>
    <s v="DECLARADA"/>
    <n v="0.4"/>
    <x v="96"/>
    <n v="1347906.7164710001"/>
    <n v="13503.22198"/>
    <s v=" "/>
    <s v="https://intergeo.intermat.mt.gov.br/portal/sharing/rest/content/items/e455f9080c6f43cdacb5e0916e5ff4e3/data"/>
    <s v="TI"/>
  </r>
  <r>
    <n v="287"/>
    <s v="Polygon"/>
    <n v="194"/>
    <n v="8802.9716590000007"/>
    <s v="SARARÉ"/>
    <x v="0"/>
    <s v="REGULARIZADA"/>
    <n v="0.7"/>
    <x v="96"/>
    <n v="1347906.7164710001"/>
    <n v="13503.22198"/>
    <s v=" "/>
    <s v="https://intergeo.intermat.mt.gov.br/portal/sharing/rest/content/items/e455f9080c6f43cdacb5e0916e5ff4e3/data"/>
    <s v="TI"/>
  </r>
  <r>
    <n v="95"/>
    <s v="Polygon"/>
    <n v="60"/>
    <n v="5326.6544100000001"/>
    <s v="KAPÔT NHINORE"/>
    <x v="0"/>
    <s v="DELIMITADA"/>
    <n v="0.55000000000000004"/>
    <x v="97"/>
    <n v="744292.21397599997"/>
    <n v="7431.3231720000003"/>
    <s v=" "/>
    <s v="https://intergeo.intermat.mt.gov.br/portal/sharing/rest/content/items/00a309ca63d74bd783c27b56f23473e9/data"/>
    <s v="TI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5" cacheId="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D3:D70" firstHeaderRow="1" firstDataRow="1" firstDataCol="1" rowPageCount="1" colPageCount="1"/>
  <pivotFields count="14">
    <pivotField showAll="0"/>
    <pivotField showAll="0"/>
    <pivotField showAll="0"/>
    <pivotField showAll="0"/>
    <pivotField showAll="0"/>
    <pivotField axis="axisPage" showAll="0">
      <items count="3">
        <item x="0"/>
        <item x="1"/>
        <item t="default"/>
      </items>
    </pivotField>
    <pivotField showAll="0"/>
    <pivotField showAll="0"/>
    <pivotField axis="axisRow" showAll="0">
      <items count="99">
        <item x="0"/>
        <item x="1"/>
        <item x="2"/>
        <item x="3"/>
        <item x="4"/>
        <item x="5"/>
        <item x="6"/>
        <item x="7"/>
        <item x="8"/>
        <item x="12"/>
        <item x="13"/>
        <item x="9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10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11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t="default"/>
      </items>
    </pivotField>
    <pivotField showAll="0"/>
    <pivotField showAll="0"/>
    <pivotField showAll="0"/>
    <pivotField showAll="0"/>
    <pivotField showAll="0"/>
  </pivotFields>
  <rowFields count="1">
    <field x="8"/>
  </rowFields>
  <rowItems count="67">
    <i>
      <x/>
    </i>
    <i>
      <x v="3"/>
    </i>
    <i>
      <x v="7"/>
    </i>
    <i>
      <x v="9"/>
    </i>
    <i>
      <x v="10"/>
    </i>
    <i>
      <x v="11"/>
    </i>
    <i>
      <x v="12"/>
    </i>
    <i>
      <x v="14"/>
    </i>
    <i>
      <x v="15"/>
    </i>
    <i>
      <x v="17"/>
    </i>
    <i>
      <x v="18"/>
    </i>
    <i>
      <x v="20"/>
    </i>
    <i>
      <x v="21"/>
    </i>
    <i>
      <x v="22"/>
    </i>
    <i>
      <x v="25"/>
    </i>
    <i>
      <x v="27"/>
    </i>
    <i>
      <x v="28"/>
    </i>
    <i>
      <x v="29"/>
    </i>
    <i>
      <x v="30"/>
    </i>
    <i>
      <x v="31"/>
    </i>
    <i>
      <x v="32"/>
    </i>
    <i>
      <x v="34"/>
    </i>
    <i>
      <x v="35"/>
    </i>
    <i>
      <x v="36"/>
    </i>
    <i>
      <x v="37"/>
    </i>
    <i>
      <x v="38"/>
    </i>
    <i>
      <x v="41"/>
    </i>
    <i>
      <x v="42"/>
    </i>
    <i>
      <x v="44"/>
    </i>
    <i>
      <x v="45"/>
    </i>
    <i>
      <x v="46"/>
    </i>
    <i>
      <x v="48"/>
    </i>
    <i>
      <x v="52"/>
    </i>
    <i>
      <x v="53"/>
    </i>
    <i>
      <x v="54"/>
    </i>
    <i>
      <x v="55"/>
    </i>
    <i>
      <x v="56"/>
    </i>
    <i>
      <x v="57"/>
    </i>
    <i>
      <x v="58"/>
    </i>
    <i>
      <x v="61"/>
    </i>
    <i>
      <x v="62"/>
    </i>
    <i>
      <x v="63"/>
    </i>
    <i>
      <x v="64"/>
    </i>
    <i>
      <x v="65"/>
    </i>
    <i>
      <x v="68"/>
    </i>
    <i>
      <x v="69"/>
    </i>
    <i>
      <x v="70"/>
    </i>
    <i>
      <x v="72"/>
    </i>
    <i>
      <x v="73"/>
    </i>
    <i>
      <x v="74"/>
    </i>
    <i>
      <x v="76"/>
    </i>
    <i>
      <x v="77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90"/>
    </i>
    <i>
      <x v="91"/>
    </i>
    <i>
      <x v="94"/>
    </i>
    <i>
      <x v="96"/>
    </i>
    <i>
      <x v="97"/>
    </i>
    <i t="grand">
      <x/>
    </i>
  </rowItems>
  <colItems count="1">
    <i/>
  </colItems>
  <pageFields count="1">
    <pageField fld="5" item="0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ela dinâmica3" cacheId="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A70" firstHeaderRow="1" firstDataRow="1" firstDataCol="1" rowPageCount="1" colPageCount="1"/>
  <pivotFields count="14">
    <pivotField showAll="0"/>
    <pivotField showAll="0"/>
    <pivotField showAll="0"/>
    <pivotField showAll="0"/>
    <pivotField showAll="0"/>
    <pivotField axis="axisPage" showAll="0">
      <items count="3">
        <item x="0"/>
        <item x="1"/>
        <item t="default"/>
      </items>
    </pivotField>
    <pivotField showAll="0"/>
    <pivotField showAll="0"/>
    <pivotField axis="axisRow" showAll="0">
      <items count="99">
        <item x="0"/>
        <item x="1"/>
        <item x="2"/>
        <item x="3"/>
        <item x="4"/>
        <item x="5"/>
        <item x="6"/>
        <item x="7"/>
        <item x="8"/>
        <item x="12"/>
        <item x="13"/>
        <item x="9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10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11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t="default"/>
      </items>
    </pivotField>
    <pivotField showAll="0"/>
    <pivotField showAll="0"/>
    <pivotField showAll="0"/>
    <pivotField showAll="0"/>
    <pivotField showAll="0"/>
  </pivotFields>
  <rowFields count="1">
    <field x="8"/>
  </rowFields>
  <rowItems count="67">
    <i>
      <x/>
    </i>
    <i>
      <x v="1"/>
    </i>
    <i>
      <x v="2"/>
    </i>
    <i>
      <x v="4"/>
    </i>
    <i>
      <x v="5"/>
    </i>
    <i>
      <x v="6"/>
    </i>
    <i>
      <x v="7"/>
    </i>
    <i>
      <x v="8"/>
    </i>
    <i>
      <x v="9"/>
    </i>
    <i>
      <x v="10"/>
    </i>
    <i>
      <x v="12"/>
    </i>
    <i>
      <x v="13"/>
    </i>
    <i>
      <x v="16"/>
    </i>
    <i>
      <x v="19"/>
    </i>
    <i>
      <x v="23"/>
    </i>
    <i>
      <x v="24"/>
    </i>
    <i>
      <x v="25"/>
    </i>
    <i>
      <x v="26"/>
    </i>
    <i>
      <x v="27"/>
    </i>
    <i>
      <x v="31"/>
    </i>
    <i>
      <x v="32"/>
    </i>
    <i>
      <x v="33"/>
    </i>
    <i>
      <x v="34"/>
    </i>
    <i>
      <x v="39"/>
    </i>
    <i>
      <x v="40"/>
    </i>
    <i>
      <x v="42"/>
    </i>
    <i>
      <x v="43"/>
    </i>
    <i>
      <x v="45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7"/>
    </i>
    <i>
      <x v="58"/>
    </i>
    <i>
      <x v="59"/>
    </i>
    <i>
      <x v="60"/>
    </i>
    <i>
      <x v="62"/>
    </i>
    <i>
      <x v="63"/>
    </i>
    <i>
      <x v="66"/>
    </i>
    <i>
      <x v="67"/>
    </i>
    <i>
      <x v="68"/>
    </i>
    <i>
      <x v="69"/>
    </i>
    <i>
      <x v="70"/>
    </i>
    <i>
      <x v="71"/>
    </i>
    <i>
      <x v="74"/>
    </i>
    <i>
      <x v="75"/>
    </i>
    <i>
      <x v="76"/>
    </i>
    <i>
      <x v="77"/>
    </i>
    <i>
      <x v="78"/>
    </i>
    <i>
      <x v="79"/>
    </i>
    <i>
      <x v="80"/>
    </i>
    <i>
      <x v="82"/>
    </i>
    <i>
      <x v="85"/>
    </i>
    <i>
      <x v="86"/>
    </i>
    <i>
      <x v="88"/>
    </i>
    <i>
      <x v="89"/>
    </i>
    <i>
      <x v="91"/>
    </i>
    <i>
      <x v="92"/>
    </i>
    <i>
      <x v="93"/>
    </i>
    <i>
      <x v="95"/>
    </i>
    <i>
      <x v="96"/>
    </i>
    <i t="grand">
      <x/>
    </i>
  </rowItems>
  <colItems count="1">
    <i/>
  </colItems>
  <pageFields count="1">
    <pageField fld="5" item="1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ela dinâmica1" cacheId="1" applyNumberFormats="0" applyBorderFormats="0" applyFontFormats="0" applyPatternFormats="0" applyAlignmentFormats="0" applyWidthHeightFormats="1" dataCaption="Valores" grandTotalCaption="SOMATÓRIO (TI +UC)" updatedVersion="6" minRefreshableVersion="3" useAutoFormatting="1" itemPrintTitles="1" createdVersion="6" indent="0" outline="1" outlineData="1" multipleFieldFilters="0" rowHeaderCaption="MUNICÍPIO">
  <location ref="K1:O102" firstHeaderRow="1" firstDataRow="2" firstDataCol="1"/>
  <pivotFields count="9">
    <pivotField numFmtId="43" showAll="0"/>
    <pivotField showAll="0"/>
    <pivotField axis="axisCol" showAll="0">
      <items count="7">
        <item m="1" x="4"/>
        <item m="1" x="3"/>
        <item m="1" x="5"/>
        <item n="RFTI" x="0"/>
        <item n="RFUC" x="1"/>
        <item x="2"/>
        <item t="default"/>
      </items>
    </pivotField>
    <pivotField showAll="0"/>
    <pivotField showAll="0"/>
    <pivotField axis="axisRow" showAll="0" sortType="ascending">
      <items count="104">
        <item x="0"/>
        <item x="1"/>
        <item x="2"/>
        <item x="3"/>
        <item x="4"/>
        <item x="5"/>
        <item x="6"/>
        <item x="7"/>
        <item x="8"/>
        <item m="1" x="101"/>
        <item m="1" x="99"/>
        <item m="1" x="100"/>
        <item m="1" x="102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49"/>
        <item t="default"/>
      </items>
    </pivotField>
    <pivotField showAll="0"/>
    <pivotField numFmtId="43" showAll="0"/>
    <pivotField dataField="1" numFmtId="164" showAll="0"/>
  </pivotFields>
  <rowFields count="1">
    <field x="5"/>
  </rowFields>
  <rowItems count="10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 t="grand">
      <x/>
    </i>
  </rowItems>
  <colFields count="1">
    <field x="2"/>
  </colFields>
  <colItems count="4">
    <i>
      <x v="3"/>
    </i>
    <i>
      <x v="4"/>
    </i>
    <i>
      <x v="5"/>
    </i>
    <i t="grand">
      <x/>
    </i>
  </colItems>
  <dataFields count="1">
    <dataField name="Soma de RF" fld="8" baseField="0" baseItem="0"/>
  </dataFields>
  <formats count="21">
    <format dxfId="71">
      <pivotArea collapsedLevelsAreSubtotals="1" fieldPosition="0">
        <references count="2">
          <reference field="2" count="1" selected="0">
            <x v="4"/>
          </reference>
          <reference field="5" count="0"/>
        </references>
      </pivotArea>
    </format>
    <format dxfId="70">
      <pivotArea field="5" grandCol="1" collapsedLevelsAreSubtotals="1" axis="axisRow" fieldPosition="0">
        <references count="1">
          <reference field="5" count="0"/>
        </references>
      </pivotArea>
    </format>
    <format dxfId="69">
      <pivotArea type="origin" dataOnly="0" labelOnly="1" outline="0" fieldPosition="0"/>
    </format>
    <format dxfId="68">
      <pivotArea field="2" type="button" dataOnly="0" labelOnly="1" outline="0" axis="axisCol" fieldPosition="0"/>
    </format>
    <format dxfId="67">
      <pivotArea type="topRight" dataOnly="0" labelOnly="1" outline="0" fieldPosition="0"/>
    </format>
    <format dxfId="66">
      <pivotArea field="5" type="button" dataOnly="0" labelOnly="1" outline="0" axis="axisRow" fieldPosition="0"/>
    </format>
    <format dxfId="65">
      <pivotArea dataOnly="0" labelOnly="1" fieldPosition="0">
        <references count="1">
          <reference field="2" count="0"/>
        </references>
      </pivotArea>
    </format>
    <format dxfId="64">
      <pivotArea dataOnly="0" labelOnly="1" grandCol="1" outline="0" fieldPosition="0"/>
    </format>
    <format dxfId="63">
      <pivotArea type="all" dataOnly="0" outline="0" fieldPosition="0"/>
    </format>
    <format dxfId="62">
      <pivotArea outline="0" collapsedLevelsAreSubtotals="1" fieldPosition="0"/>
    </format>
    <format dxfId="61">
      <pivotArea type="origin" dataOnly="0" labelOnly="1" outline="0" fieldPosition="0"/>
    </format>
    <format dxfId="60">
      <pivotArea field="2" type="button" dataOnly="0" labelOnly="1" outline="0" axis="axisCol" fieldPosition="0"/>
    </format>
    <format dxfId="59">
      <pivotArea type="topRight" dataOnly="0" labelOnly="1" outline="0" fieldPosition="0"/>
    </format>
    <format dxfId="58">
      <pivotArea field="5" type="button" dataOnly="0" labelOnly="1" outline="0" axis="axisRow" fieldPosition="0"/>
    </format>
    <format dxfId="57">
      <pivotArea dataOnly="0" labelOnly="1" fieldPosition="0">
        <references count="1">
          <reference field="5" count="50">
            <x v="0"/>
            <x v="1"/>
            <x v="2"/>
            <x v="3"/>
            <x v="4"/>
            <x v="5"/>
            <x v="6"/>
            <x v="7"/>
            <x v="8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</reference>
        </references>
      </pivotArea>
    </format>
    <format dxfId="56">
      <pivotArea dataOnly="0" labelOnly="1" fieldPosition="0">
        <references count="1">
          <reference field="5" count="49"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2"/>
          </reference>
        </references>
      </pivotArea>
    </format>
    <format dxfId="55">
      <pivotArea dataOnly="0" labelOnly="1" grandRow="1" outline="0" fieldPosition="0"/>
    </format>
    <format dxfId="54">
      <pivotArea dataOnly="0" labelOnly="1" fieldPosition="0">
        <references count="1">
          <reference field="2" count="0"/>
        </references>
      </pivotArea>
    </format>
    <format dxfId="53">
      <pivotArea dataOnly="0" labelOnly="1" grandCol="1" outline="0" fieldPosition="0"/>
    </format>
    <format dxfId="52">
      <pivotArea collapsedLevelsAreSubtotals="1" fieldPosition="0">
        <references count="1">
          <reference field="5" count="1">
            <x v="30"/>
          </reference>
        </references>
      </pivotArea>
    </format>
    <format dxfId="51">
      <pivotArea dataOnly="0" labelOnly="1" fieldPosition="0">
        <references count="1">
          <reference field="5" count="1">
            <x v="3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ela dinâmica2" cacheId="0" applyNumberFormats="0" applyBorderFormats="0" applyFontFormats="0" applyPatternFormats="0" applyAlignmentFormats="0" applyWidthHeightFormats="1" dataCaption="Valores" updatedVersion="6" minRefreshableVersion="3" useAutoFormatting="1" subtotalHiddenItems="1" itemPrintTitles="1" createdVersion="6" indent="0" outline="1" outlineData="1" multipleFieldFilters="0">
  <location ref="BM2:BQ72" firstHeaderRow="1" firstDataRow="2" firstDataCol="1"/>
  <pivotFields count="3">
    <pivotField axis="axisRow" allDrilled="1" showAll="0" dataSourceSort="1" defaultAttributeDrillState="1">
      <items count="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t="default"/>
      </items>
    </pivotField>
    <pivotField dataField="1" showAll="0"/>
    <pivotField axis="axisCol" allDrilled="1" showAll="0" dataSourceSort="1" defaultAttributeDrillState="1">
      <items count="4">
        <item x="0"/>
        <item x="1"/>
        <item x="2"/>
        <item t="default"/>
      </items>
    </pivotField>
  </pivotFields>
  <rowFields count="1">
    <field x="0"/>
  </rowFields>
  <rowItems count="6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 t="grand">
      <x/>
    </i>
  </rowItems>
  <colFields count="1">
    <field x="2"/>
  </colFields>
  <colItems count="4">
    <i>
      <x/>
    </i>
    <i>
      <x v="1"/>
    </i>
    <i>
      <x v="2"/>
    </i>
    <i t="grand">
      <x/>
    </i>
  </colItems>
  <dataFields count="1">
    <dataField name="Contagem Distinta de uc_no" fld="1" subtotal="count" baseField="0" baseItem="0">
      <extLst>
        <ext xmlns:x15="http://schemas.microsoft.com/office/spreadsheetml/2010/11/main" uri="{FABC7310-3BB5-11E1-824E-6D434824019B}">
          <x15:dataField isCountDistinct="1"/>
        </ext>
      </extLst>
    </dataField>
  </dataFields>
  <pivotHierarchies count="51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 caption="Contagem Distinta de uc_no"/>
  </pivotHierarchies>
  <pivotTableStyleInfo name="PivotStyleLight16" showRowHeaders="1" showColHeaders="1" showRowStripes="0" showColStripes="0" showLastColumn="1"/>
  <rowHierarchiesUsage count="1">
    <rowHierarchyUsage hierarchyUsage="38"/>
  </rowHierarchiesUsage>
  <colHierarchiesUsage count="1">
    <colHierarchyUsage hierarchyUsage="10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Planilha2!$K$1:$BE$249">
        <x15:activeTabTopLevelEntity name="[Intervalo]"/>
      </x15:pivotTableUISettings>
    </ext>
  </extLst>
</pivotTableDefinition>
</file>

<file path=xl/tables/table1.xml><?xml version="1.0" encoding="utf-8"?>
<table xmlns="http://schemas.openxmlformats.org/spreadsheetml/2006/main" id="9" name="Tabela9" displayName="Tabela9" ref="A1:N324" totalsRowShown="0">
  <autoFilter ref="A1:N324"/>
  <sortState ref="A2:N324">
    <sortCondition ref="I1:I324"/>
  </sortState>
  <tableColumns count="14">
    <tableColumn id="1" name="FID"/>
    <tableColumn id="2" name="Shape *"/>
    <tableColumn id="3" name="FID_UCTI_F"/>
    <tableColumn id="4" name="Area_UCTI_"/>
    <tableColumn id="5" name="NOME_ÁREA (UC/TI)"/>
    <tableColumn id="6" name="Classe"/>
    <tableColumn id="7" name="Categoria"/>
    <tableColumn id="8" name="FC"/>
    <tableColumn id="9" name="MUNICÍPIO"/>
    <tableColumn id="10" name="mn_calc_h"/>
    <tableColumn id="11" name="mn_calc_k"/>
    <tableColumn id="12" name="mn_obs"/>
    <tableColumn id="13" name="MAPA (pdf)"/>
    <tableColumn id="14" name="Jurisd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2" name="Tabela2" displayName="Tabela2" ref="A1:N143" totalsRowShown="0" headerRowDxfId="16" dataDxfId="14" headerRowBorderDxfId="15">
  <autoFilter ref="A1:N143"/>
  <sortState ref="A2:N143">
    <sortCondition descending="1" ref="N1:N143"/>
  </sortState>
  <tableColumns count="14">
    <tableColumn id="1" name="MUNICIPIO" dataDxfId="13"/>
    <tableColumn id="2" name="TERMO DE COOPERAÇÃO TECNICA" dataDxfId="12"/>
    <tableColumn id="3" name="PARTICIPAÇÃO EFETIVA CONSELHO " dataDxfId="11"/>
    <tableColumn id="4" name="PLANO DE GESTAO MUNICIPAL" dataDxfId="10"/>
    <tableColumn id="5" name="UC MUNICIPAL" dataDxfId="9"/>
    <tableColumn id="6" name="UC ESTADUAL" dataDxfId="8"/>
    <tableColumn id="7" name="UC FEDERAL" dataDxfId="7"/>
    <tableColumn id="8" name="TOTAL de UC" dataDxfId="6"/>
    <tableColumn id="9" name="Participação Efetiva em Conselho PEC" dataDxfId="5"/>
    <tableColumn id="10" name="Termo de Cooperação Técnica " dataDxfId="4">
      <calculatedColumnFormula>B2</calculatedColumnFormula>
    </tableColumn>
    <tableColumn id="11" name="Plano de Gestão " dataDxfId="3">
      <calculatedColumnFormula>D2</calculatedColumnFormula>
    </tableColumn>
    <tableColumn id="12" name="Qualitativo" dataDxfId="2">
      <calculatedColumnFormula>SUM(I2:K2)</calculatedColumnFormula>
    </tableColumn>
    <tableColumn id="13" name="Qualitativo ponderado (QGUCN)" dataDxfId="1">
      <calculatedColumnFormula>(L2-$L$146)/($L$145-$L$146)</calculatedColumnFormula>
    </tableColumn>
    <tableColumn id="14" name="QGUCN X 0,3" dataDxfId="0">
      <calculatedColumnFormula>M2*0.3</calculatedColumnFormula>
    </tableColumn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2" name="Tabela12" displayName="Tabela12" ref="A2:D145" totalsRowShown="0" headerRowDxfId="30" dataDxfId="29" tableBorderDxfId="28">
  <autoFilter ref="A2:D145"/>
  <tableColumns count="4">
    <tableColumn id="1" name=" IUCTI" dataDxfId="27"/>
    <tableColumn id="2" name="cUCTI" dataDxfId="26"/>
    <tableColumn id="3" name="IUCTI FINAL (3%)" dataDxfId="25"/>
    <tableColumn id="4" name="MUNICÍPIO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7" name="Tabela48" displayName="Tabela48" ref="A2:L145" totalsRowCount="1" headerRowDxfId="101" dataDxfId="99" headerRowBorderDxfId="100">
  <autoFilter ref="A2:L144"/>
  <sortState ref="A3:M96">
    <sortCondition descending="1" ref="L2:L96"/>
  </sortState>
  <tableColumns count="12">
    <tableColumn id="1" name="MUINICIPIO" dataDxfId="98" totalsRowDxfId="97"/>
    <tableColumn id="2" name="RFTI" dataDxfId="96" totalsRowDxfId="95">
      <calculatedColumnFormula>IFERROR(VLOOKUP(Tabela48[[#This Row],[MUINICIPIO]],Tabela4[],2,FALSE),0)</calculatedColumnFormula>
    </tableColumn>
    <tableColumn id="13" name="TIN" dataDxfId="94" totalsRowDxfId="93">
      <calculatedColumnFormula>(Tabela48[[#This Row],[RFTI]]-MIN(Tabela48[RFTI]))/(MAX(Tabela48[RFTI])-MIN(Tabela48[RFTI]))</calculatedColumnFormula>
    </tableColumn>
    <tableColumn id="4" name="RFUC" dataDxfId="92" totalsRowDxfId="91">
      <calculatedColumnFormula>IFERROR(VLOOKUP(Tabela48[[#This Row],[MUINICIPIO]],Tabela4[],4,FALSE),0)</calculatedColumnFormula>
    </tableColumn>
    <tableColumn id="5" name="RFTUCN" dataDxfId="90" totalsRowDxfId="89">
      <calculatedColumnFormula>IFERROR(VLOOKUP(Tabela48[[#This Row],[MUINICIPIO]],Tabela4[],5,FALSE),0)</calculatedColumnFormula>
    </tableColumn>
    <tableColumn id="6" name="RFTUCN X (0,7)" dataDxfId="88" totalsRowDxfId="87">
      <calculatedColumnFormula>Tabela48[[#This Row],[RFTUCN]]*0.7</calculatedColumnFormula>
    </tableColumn>
    <tableColumn id="7" name="QGUCN X 0,3" dataDxfId="86" totalsRowDxfId="85">
      <calculatedColumnFormula>IFERROR(VLOOKUP(Tabela48[[#This Row],[MUINICIPIO]],Tabela4[],7,FALSE),0)</calculatedColumnFormula>
    </tableColumn>
    <tableColumn id="8" name="UC" dataDxfId="84" totalsRowDxfId="83">
      <calculatedColumnFormula>IFERROR(VLOOKUP(Tabela48[[#This Row],[MUINICIPIO]],Tabela4[],8,FALSE),0)</calculatedColumnFormula>
    </tableColumn>
    <tableColumn id="9" name="UCN" dataDxfId="82" totalsRowDxfId="81">
      <calculatedColumnFormula>(Tabela48[[#This Row],[UC]]-MIN(Tabela48[UC]))/(MAX(Tabela48[UC])-MIN(Tabela48[UC]))</calculatedColumnFormula>
    </tableColumn>
    <tableColumn id="10" name=" IUCTI" dataDxfId="80" totalsRowDxfId="79">
      <calculatedColumnFormula>Tabela48[[#This Row],[UCN]]+Tabela48[TIN]</calculatedColumnFormula>
    </tableColumn>
    <tableColumn id="11" name="cUCTI" totalsRowFunction="custom" dataDxfId="78" totalsRowDxfId="77">
      <calculatedColumnFormula>(Tabela48[[#This Row],[ IUCTI]]/SUM( Tabela48[ [ IUCTI] ] ))</calculatedColumnFormula>
      <totalsRowFormula>SUM(Tabela48[cUCTI])</totalsRowFormula>
    </tableColumn>
    <tableColumn id="12" name="3*cIUCTI" totalsRowFunction="custom" dataDxfId="76" totalsRowDxfId="75">
      <calculatedColumnFormula>3*Tabela48[cUCTI]</calculatedColumnFormula>
      <totalsRowFormula>SUM(Tabela48[3*cIUCTI])</totalsRow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8" name="Tabela8" displayName="Tabela8" ref="O2:Q144" totalsRowShown="0">
  <autoFilter ref="O2:Q144"/>
  <sortState ref="O3:P144">
    <sortCondition descending="1" ref="P2:P144"/>
  </sortState>
  <tableColumns count="3">
    <tableColumn id="1" name="MUINICIPIO"/>
    <tableColumn id="2" name="3*cIUCTI" dataDxfId="74"/>
    <tableColumn id="3" name="R_RF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10" name="Tabela511" displayName="Tabela511" ref="R2:S100" totalsRowShown="0">
  <autoFilter ref="R2:S100"/>
  <sortState ref="R3:S100">
    <sortCondition descending="1" ref="S2:S100"/>
  </sortState>
  <tableColumns count="2">
    <tableColumn id="1" name="Município"/>
    <tableColumn id="2" name="IUCTI" dataDxfId="7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3" name="Tabela3" displayName="Tabela3" ref="A1:I324" totalsRowShown="0" headerRowDxfId="50">
  <autoFilter ref="A1:I324"/>
  <sortState ref="A2:J324">
    <sortCondition ref="F1:F324"/>
  </sortState>
  <tableColumns count="9">
    <tableColumn id="1" name="areahasemsobreposicao" dataDxfId="49" dataCellStyle="Vírgula"/>
    <tableColumn id="2" name="NOME"/>
    <tableColumn id="3" name="Classe"/>
    <tableColumn id="4" name="SITJURIDIC"/>
    <tableColumn id="5" name="FC"/>
    <tableColumn id="8" name="MUNICIPIO"/>
    <tableColumn id="9" name="COD_IBGE"/>
    <tableColumn id="10" name="AREA_HA" dataDxfId="48" dataCellStyle="Vírgula"/>
    <tableColumn id="11" name="RF" dataDxfId="47">
      <calculatedColumnFormula>A2/H2*E2</calculatedColumnFormula>
    </tableColumn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Tabela6" displayName="Tabela6" ref="AG2:AH97" totalsRowShown="0">
  <autoFilter ref="AG2:AH97"/>
  <sortState ref="AG3:AH97">
    <sortCondition descending="1" ref="AH1:AH96"/>
  </sortState>
  <tableColumns count="2">
    <tableColumn id="1" name="MUINICIPIO"/>
    <tableColumn id="2" name="IUCTI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4" name="Tabela4" displayName="Tabela4" ref="P2:AA100" totalsRowShown="0" headerRowDxfId="46" dataDxfId="44" headerRowBorderDxfId="45">
  <autoFilter ref="P2:AA100"/>
  <sortState ref="P3:AA96">
    <sortCondition descending="1" ref="AA2:AA96"/>
  </sortState>
  <tableColumns count="12">
    <tableColumn id="1" name="MUNICIPIO" dataDxfId="43">
      <calculatedColumnFormula>K3</calculatedColumnFormula>
    </tableColumn>
    <tableColumn id="2" name="RFTI" dataDxfId="42">
      <calculatedColumnFormula>L3</calculatedColumnFormula>
    </tableColumn>
    <tableColumn id="3" name="TIN" dataDxfId="41">
      <calculatedColumnFormula>(Q3-$T$106)/($T$105-$T$106)</calculatedColumnFormula>
    </tableColumn>
    <tableColumn id="4" name="RFUC" dataDxfId="40">
      <calculatedColumnFormula>M3</calculatedColumnFormula>
    </tableColumn>
    <tableColumn id="5" name="RFTUCN" dataDxfId="39">
      <calculatedColumnFormula>(S3-$S$106)/($S$105-$S$106)</calculatedColumnFormula>
    </tableColumn>
    <tableColumn id="6" name="RFTUCN X (0,7)" dataDxfId="38">
      <calculatedColumnFormula>T3*0.7</calculatedColumnFormula>
    </tableColumn>
    <tableColumn id="7" name="QGUCN X 0,3" dataDxfId="37">
      <calculatedColumnFormula>VLOOKUP($P$3:$P$100,Tabela2[#All],14,FALSE)</calculatedColumnFormula>
    </tableColumn>
    <tableColumn id="8" name="UC" dataDxfId="36">
      <calculatedColumnFormula>SUM(U3:V3)</calculatedColumnFormula>
    </tableColumn>
    <tableColumn id="9" name="UCN" dataDxfId="35">
      <calculatedColumnFormula>(W3-$U$106)/($U$105-$U$106)</calculatedColumnFormula>
    </tableColumn>
    <tableColumn id="10" name=" UCN +TIN" dataDxfId="34">
      <calculatedColumnFormula>X3+R3</calculatedColumnFormula>
    </tableColumn>
    <tableColumn id="11" name="%IUCTI" dataDxfId="33">
      <calculatedColumnFormula>Y3/$Y$101*100</calculatedColumnFormula>
    </tableColumn>
    <tableColumn id="12" name="IUCTI" dataDxfId="32">
      <calculatedColumnFormula>Z3*3/100</calculatedColumnFormula>
    </tableColumn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5" name="Tabela5" displayName="Tabela5" ref="AD2:AE100" totalsRowShown="0">
  <autoFilter ref="AD2:AE100"/>
  <sortState ref="AD3:AE100">
    <sortCondition descending="1" ref="AE2:AE100"/>
  </sortState>
  <tableColumns count="2">
    <tableColumn id="1" name="Município"/>
    <tableColumn id="2" name="IUCTI" dataDxfId="31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1" name="Tabela1" displayName="Tabela1" ref="A1:L143" totalsRowShown="0">
  <autoFilter ref="A1:L143"/>
  <sortState ref="A2:L143">
    <sortCondition descending="1" ref="L1:L143"/>
  </sortState>
  <tableColumns count="12">
    <tableColumn id="1" name="MUNICIPIO"/>
    <tableColumn id="2" name="TERMO DE COOPERAÇÃO EST"/>
    <tableColumn id="3" name="PARTICIPAÇÃO EFETIVA CONSELHO SOMA DE UC"/>
    <tableColumn id="4" name="PLANO DE GESTAO MUNI"/>
    <tableColumn id="5" name="TOTAL DE UC MUNI(CONTAGEM) " dataDxfId="24"/>
    <tableColumn id="6" name="TOTAL de UC EST" dataDxfId="23"/>
    <tableColumn id="7" name="TOTAL de UC FED" dataDxfId="22"/>
    <tableColumn id="8" name="TOTAL de UC" dataDxfId="21"/>
    <tableColumn id="9" name="Calculo PEC" dataDxfId="20">
      <calculatedColumnFormula>Tabela1[[#This Row],[PARTICIPAÇÃO EFETIVA CONSELHO SOMA DE UC]]/Tabela1[[#This Row],[TOTAL de UC]]</calculatedColumnFormula>
    </tableColumn>
    <tableColumn id="10" name="Cálculo TC" dataDxfId="19">
      <calculatedColumnFormula>Tabela1[[#This Row],[TERMO DE COOPERAÇÃO EST]]/Tabela1[[#This Row],[TOTAL de UC EST]]</calculatedColumnFormula>
    </tableColumn>
    <tableColumn id="11" name="Cálculo PG" dataDxfId="18">
      <calculatedColumnFormula>Tabela1[[#This Row],[PLANO DE GESTAO MUNI]]</calculatedColumnFormula>
    </tableColumn>
    <tableColumn id="12" name="IQUC" dataDxfId="17">
      <calculatedColumnFormula>SUM(Tabela1[[#This Row],[Calculo PEC]:[Cálculo PG]])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workbookViewId="0">
      <selection activeCell="D20" sqref="D20"/>
    </sheetView>
  </sheetViews>
  <sheetFormatPr defaultRowHeight="15" x14ac:dyDescent="0.25"/>
  <cols>
    <col min="1" max="1" width="34.28515625" bestFit="1" customWidth="1"/>
    <col min="2" max="2" width="5.7109375" customWidth="1"/>
    <col min="4" max="4" width="34.28515625" bestFit="1" customWidth="1"/>
    <col min="5" max="5" width="18.85546875" customWidth="1"/>
  </cols>
  <sheetData>
    <row r="1" spans="1:5" x14ac:dyDescent="0.25">
      <c r="A1" s="5" t="s">
        <v>2</v>
      </c>
      <c r="B1" t="s">
        <v>342</v>
      </c>
      <c r="D1" s="5" t="s">
        <v>2</v>
      </c>
      <c r="E1" t="s">
        <v>10</v>
      </c>
    </row>
    <row r="3" spans="1:5" x14ac:dyDescent="0.25">
      <c r="A3" s="5" t="s">
        <v>338</v>
      </c>
      <c r="D3" s="5" t="s">
        <v>338</v>
      </c>
    </row>
    <row r="4" spans="1:5" x14ac:dyDescent="0.25">
      <c r="A4" s="6" t="s">
        <v>109</v>
      </c>
      <c r="D4" s="6" t="s">
        <v>109</v>
      </c>
    </row>
    <row r="5" spans="1:5" x14ac:dyDescent="0.25">
      <c r="A5" s="6" t="s">
        <v>266</v>
      </c>
      <c r="D5" s="6" t="s">
        <v>94</v>
      </c>
    </row>
    <row r="6" spans="1:5" x14ac:dyDescent="0.25">
      <c r="A6" s="6" t="s">
        <v>198</v>
      </c>
      <c r="D6" s="6" t="s">
        <v>15</v>
      </c>
    </row>
    <row r="7" spans="1:5" x14ac:dyDescent="0.25">
      <c r="A7" s="6" t="s">
        <v>348</v>
      </c>
      <c r="D7" s="6" t="s">
        <v>18</v>
      </c>
    </row>
    <row r="8" spans="1:5" x14ac:dyDescent="0.25">
      <c r="A8" s="6" t="s">
        <v>225</v>
      </c>
      <c r="D8" s="6" t="s">
        <v>30</v>
      </c>
    </row>
    <row r="9" spans="1:5" x14ac:dyDescent="0.25">
      <c r="A9" s="6" t="s">
        <v>189</v>
      </c>
      <c r="D9" s="6" t="s">
        <v>172</v>
      </c>
    </row>
    <row r="10" spans="1:5" x14ac:dyDescent="0.25">
      <c r="A10" s="6" t="s">
        <v>15</v>
      </c>
      <c r="D10" s="6" t="s">
        <v>101</v>
      </c>
    </row>
    <row r="11" spans="1:5" x14ac:dyDescent="0.25">
      <c r="A11" s="6" t="s">
        <v>227</v>
      </c>
      <c r="D11" s="6" t="s">
        <v>92</v>
      </c>
    </row>
    <row r="12" spans="1:5" x14ac:dyDescent="0.25">
      <c r="A12" s="6" t="s">
        <v>18</v>
      </c>
      <c r="D12" s="6" t="s">
        <v>59</v>
      </c>
    </row>
    <row r="13" spans="1:5" x14ac:dyDescent="0.25">
      <c r="A13" s="6" t="s">
        <v>30</v>
      </c>
      <c r="D13" s="6" t="s">
        <v>54</v>
      </c>
    </row>
    <row r="14" spans="1:5" x14ac:dyDescent="0.25">
      <c r="A14" s="6" t="s">
        <v>101</v>
      </c>
      <c r="D14" s="6" t="s">
        <v>136</v>
      </c>
    </row>
    <row r="15" spans="1:5" x14ac:dyDescent="0.25">
      <c r="A15" s="6" t="s">
        <v>217</v>
      </c>
      <c r="D15" s="6" t="s">
        <v>79</v>
      </c>
    </row>
    <row r="16" spans="1:5" x14ac:dyDescent="0.25">
      <c r="A16" s="6" t="s">
        <v>239</v>
      </c>
      <c r="D16" s="6" t="s">
        <v>88</v>
      </c>
    </row>
    <row r="17" spans="1:4" x14ac:dyDescent="0.25">
      <c r="A17" s="6" t="s">
        <v>192</v>
      </c>
      <c r="D17" s="6" t="s">
        <v>119</v>
      </c>
    </row>
    <row r="18" spans="1:4" x14ac:dyDescent="0.25">
      <c r="A18" s="6" t="s">
        <v>196</v>
      </c>
      <c r="D18" s="6" t="s">
        <v>83</v>
      </c>
    </row>
    <row r="19" spans="1:4" x14ac:dyDescent="0.25">
      <c r="A19" s="6" t="s">
        <v>285</v>
      </c>
      <c r="D19" s="6" t="s">
        <v>20</v>
      </c>
    </row>
    <row r="20" spans="1:4" x14ac:dyDescent="0.25">
      <c r="A20" s="6" t="s">
        <v>83</v>
      </c>
      <c r="D20" s="6" t="s">
        <v>56</v>
      </c>
    </row>
    <row r="21" spans="1:4" x14ac:dyDescent="0.25">
      <c r="A21" s="6" t="s">
        <v>304</v>
      </c>
      <c r="D21" s="6" t="s">
        <v>176</v>
      </c>
    </row>
    <row r="22" spans="1:4" x14ac:dyDescent="0.25">
      <c r="A22" s="6" t="s">
        <v>20</v>
      </c>
      <c r="D22" s="6" t="s">
        <v>77</v>
      </c>
    </row>
    <row r="23" spans="1:4" x14ac:dyDescent="0.25">
      <c r="A23" s="6" t="s">
        <v>61</v>
      </c>
      <c r="D23" s="6" t="s">
        <v>61</v>
      </c>
    </row>
    <row r="24" spans="1:4" x14ac:dyDescent="0.25">
      <c r="A24" s="6" t="s">
        <v>194</v>
      </c>
      <c r="D24" s="6" t="s">
        <v>194</v>
      </c>
    </row>
    <row r="25" spans="1:4" x14ac:dyDescent="0.25">
      <c r="A25" s="6" t="s">
        <v>258</v>
      </c>
      <c r="D25" s="6" t="s">
        <v>64</v>
      </c>
    </row>
    <row r="26" spans="1:4" x14ac:dyDescent="0.25">
      <c r="A26" s="6" t="s">
        <v>64</v>
      </c>
      <c r="D26" s="6" t="s">
        <v>120</v>
      </c>
    </row>
    <row r="27" spans="1:4" x14ac:dyDescent="0.25">
      <c r="A27" s="6" t="s">
        <v>230</v>
      </c>
      <c r="D27" s="6" t="s">
        <v>42</v>
      </c>
    </row>
    <row r="28" spans="1:4" x14ac:dyDescent="0.25">
      <c r="A28" s="6" t="s">
        <v>254</v>
      </c>
      <c r="D28" s="6" t="s">
        <v>103</v>
      </c>
    </row>
    <row r="29" spans="1:4" x14ac:dyDescent="0.25">
      <c r="A29" s="6" t="s">
        <v>26</v>
      </c>
      <c r="D29" s="6" t="s">
        <v>107</v>
      </c>
    </row>
    <row r="30" spans="1:4" x14ac:dyDescent="0.25">
      <c r="A30" s="6" t="s">
        <v>290</v>
      </c>
      <c r="D30" s="6" t="s">
        <v>12</v>
      </c>
    </row>
    <row r="31" spans="1:4" x14ac:dyDescent="0.25">
      <c r="A31" s="6" t="s">
        <v>117</v>
      </c>
      <c r="D31" s="6" t="s">
        <v>26</v>
      </c>
    </row>
    <row r="32" spans="1:4" x14ac:dyDescent="0.25">
      <c r="A32" s="6" t="s">
        <v>259</v>
      </c>
      <c r="D32" s="6" t="s">
        <v>44</v>
      </c>
    </row>
    <row r="33" spans="1:4" x14ac:dyDescent="0.25">
      <c r="A33" s="6" t="s">
        <v>150</v>
      </c>
      <c r="D33" s="6" t="s">
        <v>117</v>
      </c>
    </row>
    <row r="34" spans="1:4" x14ac:dyDescent="0.25">
      <c r="A34" s="6" t="s">
        <v>200</v>
      </c>
      <c r="D34" s="6" t="s">
        <v>98</v>
      </c>
    </row>
    <row r="35" spans="1:4" x14ac:dyDescent="0.25">
      <c r="A35" s="6" t="s">
        <v>294</v>
      </c>
      <c r="D35" s="6" t="s">
        <v>150</v>
      </c>
    </row>
    <row r="36" spans="1:4" x14ac:dyDescent="0.25">
      <c r="A36" s="6" t="s">
        <v>207</v>
      </c>
      <c r="D36" s="6" t="s">
        <v>39</v>
      </c>
    </row>
    <row r="37" spans="1:4" x14ac:dyDescent="0.25">
      <c r="A37" s="6" t="s">
        <v>39</v>
      </c>
      <c r="D37" s="6" t="s">
        <v>126</v>
      </c>
    </row>
    <row r="38" spans="1:4" x14ac:dyDescent="0.25">
      <c r="A38" s="6" t="s">
        <v>126</v>
      </c>
      <c r="D38" s="6" t="s">
        <v>137</v>
      </c>
    </row>
    <row r="39" spans="1:4" x14ac:dyDescent="0.25">
      <c r="A39" s="6" t="s">
        <v>137</v>
      </c>
      <c r="D39" s="6" t="s">
        <v>149</v>
      </c>
    </row>
    <row r="40" spans="1:4" x14ac:dyDescent="0.25">
      <c r="A40" s="6" t="s">
        <v>149</v>
      </c>
      <c r="D40" s="6" t="s">
        <v>22</v>
      </c>
    </row>
    <row r="41" spans="1:4" x14ac:dyDescent="0.25">
      <c r="A41" s="6" t="s">
        <v>121</v>
      </c>
      <c r="D41" s="6" t="s">
        <v>121</v>
      </c>
    </row>
    <row r="42" spans="1:4" x14ac:dyDescent="0.25">
      <c r="A42" s="6" t="s">
        <v>110</v>
      </c>
      <c r="D42" s="6" t="s">
        <v>110</v>
      </c>
    </row>
    <row r="43" spans="1:4" x14ac:dyDescent="0.25">
      <c r="A43" s="6" t="s">
        <v>264</v>
      </c>
      <c r="D43" s="6" t="s">
        <v>145</v>
      </c>
    </row>
    <row r="44" spans="1:4" x14ac:dyDescent="0.25">
      <c r="A44" s="6" t="s">
        <v>221</v>
      </c>
      <c r="D44" s="6" t="s">
        <v>33</v>
      </c>
    </row>
    <row r="45" spans="1:4" x14ac:dyDescent="0.25">
      <c r="A45" s="6" t="s">
        <v>33</v>
      </c>
      <c r="D45" s="6" t="s">
        <v>158</v>
      </c>
    </row>
    <row r="46" spans="1:4" x14ac:dyDescent="0.25">
      <c r="A46" s="6" t="s">
        <v>158</v>
      </c>
      <c r="D46" s="6" t="s">
        <v>49</v>
      </c>
    </row>
    <row r="47" spans="1:4" x14ac:dyDescent="0.25">
      <c r="A47" s="6" t="s">
        <v>249</v>
      </c>
      <c r="D47" s="6" t="s">
        <v>35</v>
      </c>
    </row>
    <row r="48" spans="1:4" x14ac:dyDescent="0.25">
      <c r="A48" s="6" t="s">
        <v>209</v>
      </c>
      <c r="D48" s="6" t="s">
        <v>113</v>
      </c>
    </row>
    <row r="49" spans="1:4" x14ac:dyDescent="0.25">
      <c r="A49" s="6" t="s">
        <v>113</v>
      </c>
      <c r="D49" s="6" t="s">
        <v>175</v>
      </c>
    </row>
    <row r="50" spans="1:4" x14ac:dyDescent="0.25">
      <c r="A50" s="6" t="s">
        <v>175</v>
      </c>
      <c r="D50" s="6" t="s">
        <v>140</v>
      </c>
    </row>
    <row r="51" spans="1:4" x14ac:dyDescent="0.25">
      <c r="A51" s="6" t="s">
        <v>140</v>
      </c>
      <c r="D51" s="6" t="s">
        <v>74</v>
      </c>
    </row>
    <row r="52" spans="1:4" x14ac:dyDescent="0.25">
      <c r="A52" s="6" t="s">
        <v>201</v>
      </c>
      <c r="D52" s="6" t="s">
        <v>123</v>
      </c>
    </row>
    <row r="53" spans="1:4" x14ac:dyDescent="0.25">
      <c r="A53" s="6" t="s">
        <v>131</v>
      </c>
      <c r="D53" s="6" t="s">
        <v>131</v>
      </c>
    </row>
    <row r="54" spans="1:4" x14ac:dyDescent="0.25">
      <c r="A54" s="6" t="s">
        <v>214</v>
      </c>
      <c r="D54" s="6" t="s">
        <v>24</v>
      </c>
    </row>
    <row r="55" spans="1:4" x14ac:dyDescent="0.25">
      <c r="A55" s="6" t="s">
        <v>24</v>
      </c>
      <c r="D55" s="6" t="s">
        <v>159</v>
      </c>
    </row>
    <row r="56" spans="1:4" x14ac:dyDescent="0.25">
      <c r="A56" s="6" t="s">
        <v>159</v>
      </c>
      <c r="D56" s="6" t="s">
        <v>52</v>
      </c>
    </row>
    <row r="57" spans="1:4" x14ac:dyDescent="0.25">
      <c r="A57" s="6" t="s">
        <v>205</v>
      </c>
      <c r="D57" s="6" t="s">
        <v>147</v>
      </c>
    </row>
    <row r="58" spans="1:4" x14ac:dyDescent="0.25">
      <c r="A58" s="6" t="s">
        <v>52</v>
      </c>
      <c r="D58" s="6" t="s">
        <v>163</v>
      </c>
    </row>
    <row r="59" spans="1:4" x14ac:dyDescent="0.25">
      <c r="A59" s="6" t="s">
        <v>147</v>
      </c>
      <c r="D59" s="6" t="s">
        <v>166</v>
      </c>
    </row>
    <row r="60" spans="1:4" x14ac:dyDescent="0.25">
      <c r="A60" s="6" t="s">
        <v>166</v>
      </c>
      <c r="D60" s="6" t="s">
        <v>169</v>
      </c>
    </row>
    <row r="61" spans="1:4" x14ac:dyDescent="0.25">
      <c r="A61" s="6" t="s">
        <v>50</v>
      </c>
      <c r="D61" s="6" t="s">
        <v>46</v>
      </c>
    </row>
    <row r="62" spans="1:4" x14ac:dyDescent="0.25">
      <c r="A62" s="6" t="s">
        <v>58</v>
      </c>
      <c r="D62" s="6" t="s">
        <v>50</v>
      </c>
    </row>
    <row r="63" spans="1:4" x14ac:dyDescent="0.25">
      <c r="A63" s="6" t="s">
        <v>388</v>
      </c>
      <c r="D63" s="6" t="s">
        <v>58</v>
      </c>
    </row>
    <row r="64" spans="1:4" x14ac:dyDescent="0.25">
      <c r="A64" s="6" t="s">
        <v>389</v>
      </c>
      <c r="D64" s="6" t="s">
        <v>95</v>
      </c>
    </row>
    <row r="65" spans="1:4" x14ac:dyDescent="0.25">
      <c r="A65" s="6" t="s">
        <v>67</v>
      </c>
      <c r="D65" s="6" t="s">
        <v>38</v>
      </c>
    </row>
    <row r="66" spans="1:4" x14ac:dyDescent="0.25">
      <c r="A66" s="6" t="s">
        <v>391</v>
      </c>
      <c r="D66" s="6" t="s">
        <v>67</v>
      </c>
    </row>
    <row r="67" spans="1:4" x14ac:dyDescent="0.25">
      <c r="A67" s="6" t="s">
        <v>187</v>
      </c>
      <c r="D67" s="6" t="s">
        <v>114</v>
      </c>
    </row>
    <row r="68" spans="1:4" x14ac:dyDescent="0.25">
      <c r="A68" s="6" t="s">
        <v>235</v>
      </c>
      <c r="D68" s="6" t="s">
        <v>125</v>
      </c>
    </row>
    <row r="69" spans="1:4" x14ac:dyDescent="0.25">
      <c r="A69" s="6" t="s">
        <v>125</v>
      </c>
      <c r="D69" s="6" t="s">
        <v>81</v>
      </c>
    </row>
    <row r="70" spans="1:4" x14ac:dyDescent="0.25">
      <c r="A70" s="6" t="s">
        <v>339</v>
      </c>
      <c r="D70" s="6" t="s">
        <v>339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4"/>
  <sheetViews>
    <sheetView topLeftCell="C37" workbookViewId="0">
      <selection activeCell="I2" sqref="I2"/>
    </sheetView>
  </sheetViews>
  <sheetFormatPr defaultRowHeight="15" x14ac:dyDescent="0.25"/>
  <cols>
    <col min="2" max="2" width="10" customWidth="1"/>
    <col min="3" max="3" width="13" customWidth="1"/>
    <col min="4" max="4" width="13.28515625" customWidth="1"/>
    <col min="5" max="5" width="53.42578125" customWidth="1"/>
    <col min="7" max="7" width="17.140625" customWidth="1"/>
    <col min="9" max="9" width="64.5703125" customWidth="1"/>
    <col min="10" max="10" width="22.28515625" customWidth="1"/>
    <col min="11" max="11" width="19.7109375" customWidth="1"/>
    <col min="12" max="12" width="10.140625" customWidth="1"/>
    <col min="13" max="13" width="31.5703125" customWidth="1"/>
  </cols>
  <sheetData>
    <row r="1" spans="1:14" x14ac:dyDescent="0.25">
      <c r="A1" t="s">
        <v>1116</v>
      </c>
      <c r="B1" t="s">
        <v>0</v>
      </c>
      <c r="C1" t="s">
        <v>1117</v>
      </c>
      <c r="D1" t="s">
        <v>1118</v>
      </c>
      <c r="E1" t="s">
        <v>1230</v>
      </c>
      <c r="F1" t="s">
        <v>2</v>
      </c>
      <c r="G1" t="s">
        <v>1119</v>
      </c>
      <c r="H1" t="s">
        <v>4</v>
      </c>
      <c r="I1" t="s">
        <v>1109</v>
      </c>
      <c r="J1" t="s">
        <v>435</v>
      </c>
      <c r="K1" t="s">
        <v>436</v>
      </c>
      <c r="L1" t="s">
        <v>437</v>
      </c>
      <c r="M1" t="s">
        <v>1231</v>
      </c>
      <c r="N1" t="s">
        <v>1120</v>
      </c>
    </row>
    <row r="2" spans="1:14" x14ac:dyDescent="0.25">
      <c r="A2">
        <v>126</v>
      </c>
      <c r="B2" t="s">
        <v>8</v>
      </c>
      <c r="C2">
        <v>78</v>
      </c>
      <c r="D2">
        <v>1080.905332</v>
      </c>
      <c r="E2" t="s">
        <v>108</v>
      </c>
      <c r="F2" t="s">
        <v>10</v>
      </c>
      <c r="G2" t="s">
        <v>11</v>
      </c>
      <c r="H2">
        <v>0.7</v>
      </c>
      <c r="I2" t="s">
        <v>109</v>
      </c>
      <c r="J2">
        <v>739859.94283199997</v>
      </c>
      <c r="K2">
        <v>7409.4813780000004</v>
      </c>
      <c r="L2" t="s">
        <v>70</v>
      </c>
      <c r="M2" t="s">
        <v>1189</v>
      </c>
      <c r="N2" t="s">
        <v>10</v>
      </c>
    </row>
    <row r="3" spans="1:14" x14ac:dyDescent="0.25">
      <c r="A3">
        <v>272</v>
      </c>
      <c r="B3" t="s">
        <v>8</v>
      </c>
      <c r="C3">
        <v>187</v>
      </c>
      <c r="D3">
        <v>401.750741</v>
      </c>
      <c r="E3" t="s">
        <v>333</v>
      </c>
      <c r="F3" t="s">
        <v>342</v>
      </c>
      <c r="G3" t="s">
        <v>317</v>
      </c>
      <c r="H3">
        <v>0.2</v>
      </c>
      <c r="I3" t="s">
        <v>109</v>
      </c>
      <c r="J3">
        <v>739859.94283199997</v>
      </c>
      <c r="K3">
        <v>7409.4813780000004</v>
      </c>
      <c r="L3" t="s">
        <v>70</v>
      </c>
      <c r="M3" t="s">
        <v>1189</v>
      </c>
      <c r="N3" t="s">
        <v>220</v>
      </c>
    </row>
    <row r="4" spans="1:14" x14ac:dyDescent="0.25">
      <c r="A4">
        <v>133</v>
      </c>
      <c r="B4" t="s">
        <v>8</v>
      </c>
      <c r="C4">
        <v>81</v>
      </c>
      <c r="D4">
        <v>13999.501897</v>
      </c>
      <c r="E4" t="s">
        <v>263</v>
      </c>
      <c r="F4" t="s">
        <v>342</v>
      </c>
      <c r="G4" t="s">
        <v>442</v>
      </c>
      <c r="H4">
        <v>0.7</v>
      </c>
      <c r="I4" t="s">
        <v>266</v>
      </c>
      <c r="J4">
        <v>896227.35929099994</v>
      </c>
      <c r="K4">
        <v>8949.6033659999994</v>
      </c>
      <c r="L4" t="s">
        <v>70</v>
      </c>
      <c r="M4" t="s">
        <v>1193</v>
      </c>
      <c r="N4" t="s">
        <v>183</v>
      </c>
    </row>
    <row r="5" spans="1:14" x14ac:dyDescent="0.25">
      <c r="A5">
        <v>254</v>
      </c>
      <c r="B5" t="s">
        <v>8</v>
      </c>
      <c r="C5">
        <v>171</v>
      </c>
      <c r="D5">
        <v>5.6773999999999998E-2</v>
      </c>
      <c r="E5" t="s">
        <v>319</v>
      </c>
      <c r="F5" t="s">
        <v>342</v>
      </c>
      <c r="G5" t="s">
        <v>317</v>
      </c>
      <c r="H5">
        <v>0.2</v>
      </c>
      <c r="I5" t="s">
        <v>266</v>
      </c>
      <c r="J5">
        <v>896227.35929099994</v>
      </c>
      <c r="K5">
        <v>8949.6033659999994</v>
      </c>
      <c r="L5" t="s">
        <v>70</v>
      </c>
      <c r="M5" t="s">
        <v>1193</v>
      </c>
      <c r="N5" t="s">
        <v>183</v>
      </c>
    </row>
    <row r="6" spans="1:14" x14ac:dyDescent="0.25">
      <c r="A6">
        <v>265</v>
      </c>
      <c r="B6" t="s">
        <v>8</v>
      </c>
      <c r="C6">
        <v>179</v>
      </c>
      <c r="D6">
        <v>692.20820700000002</v>
      </c>
      <c r="E6" t="s">
        <v>327</v>
      </c>
      <c r="F6" t="s">
        <v>342</v>
      </c>
      <c r="G6" t="s">
        <v>317</v>
      </c>
      <c r="H6">
        <v>0.2</v>
      </c>
      <c r="I6" t="s">
        <v>266</v>
      </c>
      <c r="J6">
        <v>896227.35929099994</v>
      </c>
      <c r="K6">
        <v>8949.6033659999994</v>
      </c>
      <c r="L6" t="s">
        <v>70</v>
      </c>
      <c r="M6" t="s">
        <v>1193</v>
      </c>
      <c r="N6" t="s">
        <v>220</v>
      </c>
    </row>
    <row r="7" spans="1:14" x14ac:dyDescent="0.25">
      <c r="A7">
        <v>12</v>
      </c>
      <c r="B7" t="s">
        <v>8</v>
      </c>
      <c r="C7">
        <v>7</v>
      </c>
      <c r="D7">
        <v>9154.5402190000004</v>
      </c>
      <c r="E7" t="s">
        <v>197</v>
      </c>
      <c r="F7" t="s">
        <v>342</v>
      </c>
      <c r="G7" t="s">
        <v>184</v>
      </c>
      <c r="H7">
        <v>0.2</v>
      </c>
      <c r="I7" t="s">
        <v>198</v>
      </c>
      <c r="J7">
        <v>512077.04119700001</v>
      </c>
      <c r="K7">
        <v>5104.3693000000003</v>
      </c>
      <c r="L7" t="s">
        <v>70</v>
      </c>
      <c r="M7" t="s">
        <v>1131</v>
      </c>
      <c r="N7" t="s">
        <v>186</v>
      </c>
    </row>
    <row r="8" spans="1:14" x14ac:dyDescent="0.25">
      <c r="A8">
        <v>22</v>
      </c>
      <c r="B8" t="s">
        <v>8</v>
      </c>
      <c r="C8">
        <v>11</v>
      </c>
      <c r="D8">
        <v>14983.819982999999</v>
      </c>
      <c r="E8" t="s">
        <v>211</v>
      </c>
      <c r="F8" t="s">
        <v>342</v>
      </c>
      <c r="G8" t="s">
        <v>184</v>
      </c>
      <c r="H8">
        <v>0.2</v>
      </c>
      <c r="I8" t="s">
        <v>198</v>
      </c>
      <c r="J8">
        <v>512077.04119700001</v>
      </c>
      <c r="K8">
        <v>5104.3693000000003</v>
      </c>
      <c r="L8" t="s">
        <v>70</v>
      </c>
      <c r="M8" t="s">
        <v>1131</v>
      </c>
      <c r="N8" t="s">
        <v>186</v>
      </c>
    </row>
    <row r="9" spans="1:14" x14ac:dyDescent="0.25">
      <c r="A9">
        <v>38</v>
      </c>
      <c r="B9" t="s">
        <v>8</v>
      </c>
      <c r="C9">
        <v>22</v>
      </c>
      <c r="D9">
        <v>15524.266374999999</v>
      </c>
      <c r="E9" t="s">
        <v>768</v>
      </c>
      <c r="F9" t="s">
        <v>342</v>
      </c>
      <c r="G9" t="s">
        <v>184</v>
      </c>
      <c r="H9">
        <v>0.2</v>
      </c>
      <c r="I9" t="s">
        <v>198</v>
      </c>
      <c r="J9">
        <v>512077.04119700001</v>
      </c>
      <c r="K9">
        <v>5104.3693000000003</v>
      </c>
      <c r="L9" t="s">
        <v>70</v>
      </c>
      <c r="M9" t="s">
        <v>1131</v>
      </c>
      <c r="N9" t="s">
        <v>186</v>
      </c>
    </row>
    <row r="10" spans="1:14" x14ac:dyDescent="0.25">
      <c r="A10">
        <v>40</v>
      </c>
      <c r="B10" t="s">
        <v>8</v>
      </c>
      <c r="C10">
        <v>24</v>
      </c>
      <c r="D10">
        <v>49028.765658999997</v>
      </c>
      <c r="E10" t="s">
        <v>232</v>
      </c>
      <c r="F10" t="s">
        <v>342</v>
      </c>
      <c r="G10" t="s">
        <v>184</v>
      </c>
      <c r="H10">
        <v>0.2</v>
      </c>
      <c r="I10" t="s">
        <v>198</v>
      </c>
      <c r="J10">
        <v>512077.04119700001</v>
      </c>
      <c r="K10">
        <v>5104.3693000000003</v>
      </c>
      <c r="L10" t="s">
        <v>70</v>
      </c>
      <c r="M10" t="s">
        <v>1131</v>
      </c>
      <c r="N10" t="s">
        <v>186</v>
      </c>
    </row>
    <row r="11" spans="1:14" x14ac:dyDescent="0.25">
      <c r="A11">
        <v>175</v>
      </c>
      <c r="B11" t="s">
        <v>8</v>
      </c>
      <c r="C11">
        <v>109</v>
      </c>
      <c r="D11">
        <v>214.17134999999999</v>
      </c>
      <c r="E11" t="s">
        <v>289</v>
      </c>
      <c r="F11" t="s">
        <v>342</v>
      </c>
      <c r="G11" t="s">
        <v>442</v>
      </c>
      <c r="H11">
        <v>0.7</v>
      </c>
      <c r="I11" t="s">
        <v>198</v>
      </c>
      <c r="J11">
        <v>512077.04119700001</v>
      </c>
      <c r="K11">
        <v>5104.3693000000003</v>
      </c>
      <c r="L11" t="s">
        <v>70</v>
      </c>
      <c r="M11" t="s">
        <v>1131</v>
      </c>
      <c r="N11" t="s">
        <v>186</v>
      </c>
    </row>
    <row r="12" spans="1:14" x14ac:dyDescent="0.25">
      <c r="A12">
        <v>219</v>
      </c>
      <c r="B12" t="s">
        <v>8</v>
      </c>
      <c r="C12">
        <v>149</v>
      </c>
      <c r="D12">
        <v>1548.0479849999999</v>
      </c>
      <c r="E12" t="s">
        <v>308</v>
      </c>
      <c r="F12" t="s">
        <v>342</v>
      </c>
      <c r="G12" t="s">
        <v>442</v>
      </c>
      <c r="H12">
        <v>0.7</v>
      </c>
      <c r="I12" t="s">
        <v>198</v>
      </c>
      <c r="J12">
        <v>512077.04119700001</v>
      </c>
      <c r="K12">
        <v>5104.3693000000003</v>
      </c>
      <c r="L12" t="s">
        <v>70</v>
      </c>
      <c r="M12" t="s">
        <v>1131</v>
      </c>
      <c r="N12" t="s">
        <v>186</v>
      </c>
    </row>
    <row r="13" spans="1:14" x14ac:dyDescent="0.25">
      <c r="A13">
        <v>105</v>
      </c>
      <c r="B13" t="s">
        <v>8</v>
      </c>
      <c r="C13">
        <v>67</v>
      </c>
      <c r="D13">
        <v>117014.37983999999</v>
      </c>
      <c r="E13" t="s">
        <v>91</v>
      </c>
      <c r="F13" t="s">
        <v>10</v>
      </c>
      <c r="G13" t="s">
        <v>11</v>
      </c>
      <c r="H13">
        <v>0.7</v>
      </c>
      <c r="I13" t="s">
        <v>94</v>
      </c>
      <c r="J13">
        <v>224478.427853</v>
      </c>
      <c r="K13">
        <v>2246.6839759999998</v>
      </c>
      <c r="L13" t="s">
        <v>70</v>
      </c>
      <c r="M13" t="s">
        <v>1181</v>
      </c>
      <c r="N13" t="s">
        <v>10</v>
      </c>
    </row>
    <row r="14" spans="1:14" x14ac:dyDescent="0.25">
      <c r="A14">
        <v>41</v>
      </c>
      <c r="B14" t="s">
        <v>8</v>
      </c>
      <c r="C14">
        <v>24</v>
      </c>
      <c r="D14">
        <v>1.4371149999999999</v>
      </c>
      <c r="E14" t="s">
        <v>232</v>
      </c>
      <c r="F14" t="s">
        <v>342</v>
      </c>
      <c r="G14" t="s">
        <v>184</v>
      </c>
      <c r="H14">
        <v>0.2</v>
      </c>
      <c r="I14" t="s">
        <v>348</v>
      </c>
      <c r="J14">
        <v>386802.96474299999</v>
      </c>
      <c r="K14">
        <v>3861.7268829999998</v>
      </c>
      <c r="L14" t="s">
        <v>70</v>
      </c>
      <c r="M14" t="s">
        <v>1148</v>
      </c>
      <c r="N14" t="s">
        <v>186</v>
      </c>
    </row>
    <row r="15" spans="1:14" x14ac:dyDescent="0.25">
      <c r="A15">
        <v>35</v>
      </c>
      <c r="B15" t="s">
        <v>8</v>
      </c>
      <c r="C15">
        <v>20</v>
      </c>
      <c r="D15">
        <v>42473.123418000003</v>
      </c>
      <c r="E15" t="s">
        <v>224</v>
      </c>
      <c r="F15" t="s">
        <v>342</v>
      </c>
      <c r="G15" t="s">
        <v>184</v>
      </c>
      <c r="H15">
        <v>0.2</v>
      </c>
      <c r="I15" t="s">
        <v>225</v>
      </c>
      <c r="J15">
        <v>184560.24291299999</v>
      </c>
      <c r="K15">
        <v>1845.9462229999999</v>
      </c>
      <c r="L15" t="s">
        <v>70</v>
      </c>
      <c r="M15" t="s">
        <v>1144</v>
      </c>
      <c r="N15" t="s">
        <v>183</v>
      </c>
    </row>
    <row r="16" spans="1:14" x14ac:dyDescent="0.25">
      <c r="A16">
        <v>6</v>
      </c>
      <c r="B16" t="s">
        <v>8</v>
      </c>
      <c r="C16">
        <v>5</v>
      </c>
      <c r="D16">
        <v>16012.653859</v>
      </c>
      <c r="E16" t="s">
        <v>188</v>
      </c>
      <c r="F16" t="s">
        <v>342</v>
      </c>
      <c r="G16" t="s">
        <v>184</v>
      </c>
      <c r="H16">
        <v>0.2</v>
      </c>
      <c r="I16" t="s">
        <v>189</v>
      </c>
      <c r="J16">
        <v>175501.98519000001</v>
      </c>
      <c r="K16">
        <v>1747.1641</v>
      </c>
      <c r="L16" t="s">
        <v>70</v>
      </c>
      <c r="M16" t="s">
        <v>1126</v>
      </c>
      <c r="N16" t="s">
        <v>186</v>
      </c>
    </row>
    <row r="17" spans="1:14" x14ac:dyDescent="0.25">
      <c r="A17">
        <v>23</v>
      </c>
      <c r="B17" t="s">
        <v>8</v>
      </c>
      <c r="C17">
        <v>12</v>
      </c>
      <c r="D17">
        <v>30632.301004000001</v>
      </c>
      <c r="E17" t="s">
        <v>212</v>
      </c>
      <c r="F17" t="s">
        <v>342</v>
      </c>
      <c r="G17" t="s">
        <v>184</v>
      </c>
      <c r="H17">
        <v>0.2</v>
      </c>
      <c r="I17" t="s">
        <v>189</v>
      </c>
      <c r="J17">
        <v>175501.98519000001</v>
      </c>
      <c r="K17">
        <v>1747.1641</v>
      </c>
      <c r="L17" t="s">
        <v>70</v>
      </c>
      <c r="M17" t="s">
        <v>1126</v>
      </c>
      <c r="N17" t="s">
        <v>186</v>
      </c>
    </row>
    <row r="18" spans="1:14" x14ac:dyDescent="0.25">
      <c r="A18">
        <v>33</v>
      </c>
      <c r="B18" t="s">
        <v>8</v>
      </c>
      <c r="C18">
        <v>19</v>
      </c>
      <c r="D18">
        <v>36737.320465999997</v>
      </c>
      <c r="E18" t="s">
        <v>223</v>
      </c>
      <c r="F18" t="s">
        <v>342</v>
      </c>
      <c r="G18" t="s">
        <v>184</v>
      </c>
      <c r="H18">
        <v>0.2</v>
      </c>
      <c r="I18" t="s">
        <v>189</v>
      </c>
      <c r="J18">
        <v>175501.98519000001</v>
      </c>
      <c r="K18">
        <v>1747.1641</v>
      </c>
      <c r="L18" t="s">
        <v>70</v>
      </c>
      <c r="M18" t="s">
        <v>1126</v>
      </c>
      <c r="N18" t="s">
        <v>186</v>
      </c>
    </row>
    <row r="19" spans="1:14" x14ac:dyDescent="0.25">
      <c r="A19">
        <v>209</v>
      </c>
      <c r="B19" t="s">
        <v>8</v>
      </c>
      <c r="C19">
        <v>139</v>
      </c>
      <c r="D19">
        <v>87.926193999999995</v>
      </c>
      <c r="E19" t="s">
        <v>537</v>
      </c>
      <c r="F19" t="s">
        <v>342</v>
      </c>
      <c r="G19" t="s">
        <v>442</v>
      </c>
      <c r="H19">
        <v>0.7</v>
      </c>
      <c r="I19" t="s">
        <v>189</v>
      </c>
      <c r="J19">
        <v>175501.98519000001</v>
      </c>
      <c r="K19">
        <v>1747.1641</v>
      </c>
      <c r="L19" t="s">
        <v>70</v>
      </c>
      <c r="M19" t="s">
        <v>1126</v>
      </c>
      <c r="N19" t="s">
        <v>186</v>
      </c>
    </row>
    <row r="20" spans="1:14" x14ac:dyDescent="0.25">
      <c r="A20">
        <v>1</v>
      </c>
      <c r="B20" t="s">
        <v>8</v>
      </c>
      <c r="C20">
        <v>1</v>
      </c>
      <c r="D20">
        <v>4846.3012849999996</v>
      </c>
      <c r="E20" t="s">
        <v>13</v>
      </c>
      <c r="F20" t="s">
        <v>10</v>
      </c>
      <c r="G20" t="s">
        <v>43</v>
      </c>
      <c r="H20">
        <v>0.4</v>
      </c>
      <c r="I20" t="s">
        <v>15</v>
      </c>
      <c r="J20">
        <v>2054349.8916760001</v>
      </c>
      <c r="K20">
        <v>20477.556339999999</v>
      </c>
      <c r="L20" t="s">
        <v>70</v>
      </c>
      <c r="M20" t="s">
        <v>1122</v>
      </c>
      <c r="N20" t="s">
        <v>10</v>
      </c>
    </row>
    <row r="21" spans="1:14" x14ac:dyDescent="0.25">
      <c r="A21">
        <v>4</v>
      </c>
      <c r="B21" t="s">
        <v>8</v>
      </c>
      <c r="C21">
        <v>3</v>
      </c>
      <c r="D21">
        <v>6.4070000000000004E-3</v>
      </c>
      <c r="E21" t="s">
        <v>182</v>
      </c>
      <c r="F21" t="s">
        <v>342</v>
      </c>
      <c r="G21" t="s">
        <v>184</v>
      </c>
      <c r="H21">
        <v>0.2</v>
      </c>
      <c r="I21" t="s">
        <v>15</v>
      </c>
      <c r="J21">
        <v>2054349.8916760001</v>
      </c>
      <c r="K21">
        <v>20477.556339999999</v>
      </c>
      <c r="L21" t="s">
        <v>70</v>
      </c>
      <c r="M21" t="s">
        <v>1122</v>
      </c>
      <c r="N21" t="s">
        <v>183</v>
      </c>
    </row>
    <row r="22" spans="1:14" x14ac:dyDescent="0.25">
      <c r="A22">
        <v>99</v>
      </c>
      <c r="B22" t="s">
        <v>8</v>
      </c>
      <c r="C22">
        <v>63</v>
      </c>
      <c r="D22">
        <v>477386.49564500002</v>
      </c>
      <c r="E22" t="s">
        <v>86</v>
      </c>
      <c r="F22" t="s">
        <v>10</v>
      </c>
      <c r="G22" t="s">
        <v>11</v>
      </c>
      <c r="H22">
        <v>0.7</v>
      </c>
      <c r="I22" t="s">
        <v>15</v>
      </c>
      <c r="J22">
        <v>2054349.8916760001</v>
      </c>
      <c r="K22">
        <v>20477.556339999999</v>
      </c>
      <c r="L22" t="s">
        <v>70</v>
      </c>
      <c r="M22" t="s">
        <v>1122</v>
      </c>
      <c r="N22" t="s">
        <v>10</v>
      </c>
    </row>
    <row r="23" spans="1:14" x14ac:dyDescent="0.25">
      <c r="A23">
        <v>180</v>
      </c>
      <c r="B23" t="s">
        <v>8</v>
      </c>
      <c r="C23">
        <v>111</v>
      </c>
      <c r="D23">
        <v>878875.01797100005</v>
      </c>
      <c r="E23" t="s">
        <v>293</v>
      </c>
      <c r="F23" t="s">
        <v>342</v>
      </c>
      <c r="G23" t="s">
        <v>442</v>
      </c>
      <c r="H23">
        <v>0.7</v>
      </c>
      <c r="I23" t="s">
        <v>15</v>
      </c>
      <c r="J23">
        <v>2054349.8916760001</v>
      </c>
      <c r="K23">
        <v>20477.556339999999</v>
      </c>
      <c r="L23" t="s">
        <v>70</v>
      </c>
      <c r="M23" t="s">
        <v>1122</v>
      </c>
      <c r="N23" t="s">
        <v>220</v>
      </c>
    </row>
    <row r="24" spans="1:14" x14ac:dyDescent="0.25">
      <c r="A24">
        <v>247</v>
      </c>
      <c r="B24" t="s">
        <v>8</v>
      </c>
      <c r="C24">
        <v>167</v>
      </c>
      <c r="D24">
        <v>109667.205303</v>
      </c>
      <c r="E24" t="s">
        <v>631</v>
      </c>
      <c r="F24" t="s">
        <v>342</v>
      </c>
      <c r="G24" t="s">
        <v>633</v>
      </c>
      <c r="H24">
        <v>1</v>
      </c>
      <c r="I24" t="s">
        <v>15</v>
      </c>
      <c r="J24">
        <v>2054349.8916760001</v>
      </c>
      <c r="K24">
        <v>20477.556339999999</v>
      </c>
      <c r="L24" t="s">
        <v>70</v>
      </c>
      <c r="M24" t="s">
        <v>1122</v>
      </c>
      <c r="N24" t="s">
        <v>183</v>
      </c>
    </row>
    <row r="25" spans="1:14" x14ac:dyDescent="0.25">
      <c r="A25">
        <v>319</v>
      </c>
      <c r="B25" t="s">
        <v>8</v>
      </c>
      <c r="C25">
        <v>111</v>
      </c>
      <c r="D25">
        <v>5.8999999999999998E-5</v>
      </c>
      <c r="E25" t="s">
        <v>293</v>
      </c>
      <c r="F25" t="s">
        <v>342</v>
      </c>
      <c r="G25" t="s">
        <v>442</v>
      </c>
      <c r="H25">
        <v>0.7</v>
      </c>
      <c r="I25" t="s">
        <v>15</v>
      </c>
      <c r="J25">
        <v>2054349.8916760001</v>
      </c>
      <c r="K25">
        <v>20477.556339999999</v>
      </c>
      <c r="L25" t="s">
        <v>70</v>
      </c>
      <c r="M25" t="s">
        <v>1122</v>
      </c>
      <c r="N25" t="s">
        <v>220</v>
      </c>
    </row>
    <row r="26" spans="1:14" x14ac:dyDescent="0.25">
      <c r="A26">
        <v>321</v>
      </c>
      <c r="B26" t="s">
        <v>8</v>
      </c>
      <c r="C26">
        <v>111</v>
      </c>
      <c r="D26">
        <v>1.023109</v>
      </c>
      <c r="E26" t="s">
        <v>293</v>
      </c>
      <c r="F26" t="s">
        <v>342</v>
      </c>
      <c r="G26" t="s">
        <v>442</v>
      </c>
      <c r="H26">
        <v>0.7</v>
      </c>
      <c r="I26" t="s">
        <v>15</v>
      </c>
      <c r="J26">
        <v>2054349.8916760001</v>
      </c>
      <c r="K26">
        <v>20477.556339999999</v>
      </c>
      <c r="L26" t="s">
        <v>70</v>
      </c>
      <c r="M26" t="s">
        <v>1122</v>
      </c>
      <c r="N26" t="s">
        <v>220</v>
      </c>
    </row>
    <row r="27" spans="1:14" x14ac:dyDescent="0.25">
      <c r="A27">
        <v>36</v>
      </c>
      <c r="B27" t="s">
        <v>8</v>
      </c>
      <c r="C27">
        <v>21</v>
      </c>
      <c r="D27">
        <v>672.28552100000002</v>
      </c>
      <c r="E27" t="s">
        <v>226</v>
      </c>
      <c r="F27" t="s">
        <v>342</v>
      </c>
      <c r="G27" t="s">
        <v>184</v>
      </c>
      <c r="H27">
        <v>0.2</v>
      </c>
      <c r="I27" t="s">
        <v>227</v>
      </c>
      <c r="J27">
        <v>638186.684931</v>
      </c>
      <c r="K27">
        <v>6381.0409760000002</v>
      </c>
      <c r="L27" t="s">
        <v>70</v>
      </c>
      <c r="M27" t="s">
        <v>1145</v>
      </c>
      <c r="N27" t="s">
        <v>183</v>
      </c>
    </row>
    <row r="28" spans="1:14" x14ac:dyDescent="0.25">
      <c r="A28">
        <v>137</v>
      </c>
      <c r="B28" t="s">
        <v>8</v>
      </c>
      <c r="C28">
        <v>84</v>
      </c>
      <c r="D28">
        <v>841.19554600000004</v>
      </c>
      <c r="E28" t="s">
        <v>270</v>
      </c>
      <c r="F28" t="s">
        <v>342</v>
      </c>
      <c r="G28" t="s">
        <v>442</v>
      </c>
      <c r="H28">
        <v>0.7</v>
      </c>
      <c r="I28" t="s">
        <v>227</v>
      </c>
      <c r="J28">
        <v>638186.684931</v>
      </c>
      <c r="K28">
        <v>6381.0409760000002</v>
      </c>
      <c r="L28" t="s">
        <v>70</v>
      </c>
      <c r="M28" t="s">
        <v>1145</v>
      </c>
      <c r="N28" t="s">
        <v>183</v>
      </c>
    </row>
    <row r="29" spans="1:14" x14ac:dyDescent="0.25">
      <c r="A29">
        <v>88</v>
      </c>
      <c r="B29" t="s">
        <v>8</v>
      </c>
      <c r="C29">
        <v>55</v>
      </c>
      <c r="D29">
        <v>4140.0351659999997</v>
      </c>
      <c r="E29" t="s">
        <v>69</v>
      </c>
      <c r="F29" t="s">
        <v>10</v>
      </c>
      <c r="G29" t="s">
        <v>11</v>
      </c>
      <c r="H29">
        <v>0.7</v>
      </c>
      <c r="I29" t="s">
        <v>172</v>
      </c>
      <c r="J29">
        <v>60934.997653999999</v>
      </c>
      <c r="K29">
        <v>609.91343600000005</v>
      </c>
      <c r="L29" t="s">
        <v>1174</v>
      </c>
      <c r="M29" t="s">
        <v>71</v>
      </c>
      <c r="N29" t="s">
        <v>10</v>
      </c>
    </row>
    <row r="30" spans="1:14" x14ac:dyDescent="0.25">
      <c r="A30">
        <v>9</v>
      </c>
      <c r="B30" t="s">
        <v>8</v>
      </c>
      <c r="C30">
        <v>6</v>
      </c>
      <c r="D30">
        <v>441.20826</v>
      </c>
      <c r="E30" t="s">
        <v>191</v>
      </c>
      <c r="F30" t="s">
        <v>342</v>
      </c>
      <c r="G30" t="s">
        <v>184</v>
      </c>
      <c r="H30">
        <v>0.2</v>
      </c>
      <c r="I30" t="s">
        <v>194</v>
      </c>
      <c r="J30">
        <v>21080.493699999999</v>
      </c>
      <c r="K30">
        <v>210.64428000000001</v>
      </c>
      <c r="L30" t="s">
        <v>630</v>
      </c>
      <c r="M30" t="s">
        <v>71</v>
      </c>
      <c r="N30" t="s">
        <v>183</v>
      </c>
    </row>
    <row r="31" spans="1:14" x14ac:dyDescent="0.25">
      <c r="A31">
        <v>140</v>
      </c>
      <c r="B31" t="s">
        <v>8</v>
      </c>
      <c r="C31">
        <v>85</v>
      </c>
      <c r="D31">
        <v>1182.6124279999999</v>
      </c>
      <c r="E31" t="s">
        <v>271</v>
      </c>
      <c r="F31" t="s">
        <v>342</v>
      </c>
      <c r="G31" t="s">
        <v>442</v>
      </c>
      <c r="H31">
        <v>0.7</v>
      </c>
      <c r="I31" t="s">
        <v>194</v>
      </c>
      <c r="J31">
        <v>21080.493699999999</v>
      </c>
      <c r="K31">
        <v>210.64428000000001</v>
      </c>
      <c r="L31" t="s">
        <v>630</v>
      </c>
      <c r="M31" t="s">
        <v>71</v>
      </c>
      <c r="N31" t="s">
        <v>183</v>
      </c>
    </row>
    <row r="32" spans="1:14" x14ac:dyDescent="0.25">
      <c r="A32">
        <v>298</v>
      </c>
      <c r="B32" t="s">
        <v>8</v>
      </c>
      <c r="C32">
        <v>201</v>
      </c>
      <c r="D32">
        <v>702.27843800000005</v>
      </c>
      <c r="E32" t="s">
        <v>165</v>
      </c>
      <c r="F32" t="s">
        <v>10</v>
      </c>
      <c r="G32" t="s">
        <v>11</v>
      </c>
      <c r="H32">
        <v>0.7</v>
      </c>
      <c r="I32" t="s">
        <v>194</v>
      </c>
      <c r="J32">
        <v>42695.889750000002</v>
      </c>
      <c r="K32">
        <v>426.30165499999998</v>
      </c>
      <c r="L32" t="s">
        <v>630</v>
      </c>
      <c r="M32" t="s">
        <v>71</v>
      </c>
      <c r="N32" t="s">
        <v>10</v>
      </c>
    </row>
    <row r="33" spans="1:14" x14ac:dyDescent="0.25">
      <c r="A33">
        <v>19</v>
      </c>
      <c r="B33" t="s">
        <v>8</v>
      </c>
      <c r="C33">
        <v>9</v>
      </c>
      <c r="D33">
        <v>212.558862</v>
      </c>
      <c r="E33" t="s">
        <v>203</v>
      </c>
      <c r="F33" t="s">
        <v>342</v>
      </c>
      <c r="G33" t="s">
        <v>184</v>
      </c>
      <c r="H33">
        <v>0.2</v>
      </c>
      <c r="I33" t="s">
        <v>205</v>
      </c>
      <c r="J33">
        <v>212.558862</v>
      </c>
      <c r="K33">
        <v>2.1279379999999999</v>
      </c>
      <c r="L33" t="s">
        <v>940</v>
      </c>
      <c r="M33" t="s">
        <v>71</v>
      </c>
      <c r="N33" t="s">
        <v>183</v>
      </c>
    </row>
    <row r="34" spans="1:14" x14ac:dyDescent="0.25">
      <c r="A34">
        <v>3</v>
      </c>
      <c r="B34" t="s">
        <v>8</v>
      </c>
      <c r="C34">
        <v>2</v>
      </c>
      <c r="D34">
        <v>37139.955480999997</v>
      </c>
      <c r="E34" t="s">
        <v>17</v>
      </c>
      <c r="F34" t="s">
        <v>10</v>
      </c>
      <c r="G34" t="s">
        <v>11</v>
      </c>
      <c r="H34">
        <v>0.7</v>
      </c>
      <c r="I34" t="s">
        <v>18</v>
      </c>
      <c r="J34">
        <v>2469187.9173269998</v>
      </c>
      <c r="K34">
        <v>24707.78931</v>
      </c>
      <c r="L34" t="s">
        <v>70</v>
      </c>
      <c r="M34" t="s">
        <v>1124</v>
      </c>
      <c r="N34" t="s">
        <v>10</v>
      </c>
    </row>
    <row r="35" spans="1:14" x14ac:dyDescent="0.25">
      <c r="A35">
        <v>49</v>
      </c>
      <c r="B35" t="s">
        <v>8</v>
      </c>
      <c r="C35">
        <v>30</v>
      </c>
      <c r="D35">
        <v>613109.608565</v>
      </c>
      <c r="E35" t="s">
        <v>18</v>
      </c>
      <c r="F35" t="s">
        <v>10</v>
      </c>
      <c r="G35" t="s">
        <v>11</v>
      </c>
      <c r="H35">
        <v>0.7</v>
      </c>
      <c r="I35" t="s">
        <v>18</v>
      </c>
      <c r="J35">
        <v>2469187.9173269998</v>
      </c>
      <c r="K35">
        <v>24707.78931</v>
      </c>
      <c r="L35" t="s">
        <v>70</v>
      </c>
      <c r="M35" t="s">
        <v>1124</v>
      </c>
      <c r="N35" t="s">
        <v>10</v>
      </c>
    </row>
    <row r="36" spans="1:14" x14ac:dyDescent="0.25">
      <c r="A36">
        <v>74</v>
      </c>
      <c r="B36" t="s">
        <v>8</v>
      </c>
      <c r="C36">
        <v>44</v>
      </c>
      <c r="D36">
        <v>9182.0025310000001</v>
      </c>
      <c r="E36" t="s">
        <v>243</v>
      </c>
      <c r="F36" t="s">
        <v>342</v>
      </c>
      <c r="G36" t="s">
        <v>238</v>
      </c>
      <c r="H36">
        <v>1</v>
      </c>
      <c r="I36" t="s">
        <v>18</v>
      </c>
      <c r="J36">
        <v>2469187.9173269998</v>
      </c>
      <c r="K36">
        <v>24707.78931</v>
      </c>
      <c r="L36" t="s">
        <v>70</v>
      </c>
      <c r="M36" t="s">
        <v>1124</v>
      </c>
      <c r="N36" t="s">
        <v>183</v>
      </c>
    </row>
    <row r="37" spans="1:14" x14ac:dyDescent="0.25">
      <c r="A37">
        <v>250</v>
      </c>
      <c r="B37" t="s">
        <v>8</v>
      </c>
      <c r="C37">
        <v>168</v>
      </c>
      <c r="D37">
        <v>35274.928118000003</v>
      </c>
      <c r="E37" t="s">
        <v>314</v>
      </c>
      <c r="F37" t="s">
        <v>342</v>
      </c>
      <c r="G37" t="s">
        <v>315</v>
      </c>
      <c r="H37">
        <v>0.5</v>
      </c>
      <c r="I37" t="s">
        <v>18</v>
      </c>
      <c r="J37">
        <v>2469187.9173269998</v>
      </c>
      <c r="K37">
        <v>24707.78931</v>
      </c>
      <c r="L37" t="s">
        <v>70</v>
      </c>
      <c r="M37" t="s">
        <v>1124</v>
      </c>
      <c r="N37" t="s">
        <v>183</v>
      </c>
    </row>
    <row r="38" spans="1:14" x14ac:dyDescent="0.25">
      <c r="A38">
        <v>50</v>
      </c>
      <c r="B38" t="s">
        <v>8</v>
      </c>
      <c r="C38">
        <v>31</v>
      </c>
      <c r="D38">
        <v>19261.091219999998</v>
      </c>
      <c r="E38" t="s">
        <v>28</v>
      </c>
      <c r="F38" t="s">
        <v>10</v>
      </c>
      <c r="G38" t="s">
        <v>29</v>
      </c>
      <c r="H38">
        <v>0.65</v>
      </c>
      <c r="I38" t="s">
        <v>30</v>
      </c>
      <c r="J38">
        <v>1140990.1814280001</v>
      </c>
      <c r="K38">
        <v>11374.87775</v>
      </c>
      <c r="L38" t="s">
        <v>70</v>
      </c>
      <c r="M38" t="s">
        <v>1153</v>
      </c>
      <c r="N38" t="s">
        <v>10</v>
      </c>
    </row>
    <row r="39" spans="1:14" x14ac:dyDescent="0.25">
      <c r="A39">
        <v>85</v>
      </c>
      <c r="B39" t="s">
        <v>8</v>
      </c>
      <c r="C39">
        <v>52</v>
      </c>
      <c r="D39">
        <v>918.74436600000001</v>
      </c>
      <c r="E39" t="s">
        <v>251</v>
      </c>
      <c r="F39" t="s">
        <v>342</v>
      </c>
      <c r="G39" t="s">
        <v>247</v>
      </c>
      <c r="H39">
        <v>0.3</v>
      </c>
      <c r="I39" t="s">
        <v>30</v>
      </c>
      <c r="J39">
        <v>1140990.1814280001</v>
      </c>
      <c r="K39">
        <v>11374.87775</v>
      </c>
      <c r="L39" t="s">
        <v>70</v>
      </c>
      <c r="M39" t="s">
        <v>1153</v>
      </c>
      <c r="N39" t="s">
        <v>183</v>
      </c>
    </row>
    <row r="40" spans="1:14" x14ac:dyDescent="0.25">
      <c r="A40">
        <v>144</v>
      </c>
      <c r="B40" t="s">
        <v>8</v>
      </c>
      <c r="C40">
        <v>89</v>
      </c>
      <c r="D40">
        <v>47232.407084999999</v>
      </c>
      <c r="E40" t="s">
        <v>274</v>
      </c>
      <c r="F40" t="s">
        <v>342</v>
      </c>
      <c r="G40" t="s">
        <v>442</v>
      </c>
      <c r="H40">
        <v>0.7</v>
      </c>
      <c r="I40" t="s">
        <v>30</v>
      </c>
      <c r="J40">
        <v>1140990.1814280001</v>
      </c>
      <c r="K40">
        <v>11374.87775</v>
      </c>
      <c r="L40" t="s">
        <v>70</v>
      </c>
      <c r="M40" t="s">
        <v>1153</v>
      </c>
      <c r="N40" t="s">
        <v>183</v>
      </c>
    </row>
    <row r="41" spans="1:14" x14ac:dyDescent="0.25">
      <c r="A41">
        <v>225</v>
      </c>
      <c r="B41" t="s">
        <v>8</v>
      </c>
      <c r="C41">
        <v>153</v>
      </c>
      <c r="D41">
        <v>10726.228954</v>
      </c>
      <c r="E41" t="s">
        <v>129</v>
      </c>
      <c r="F41" t="s">
        <v>10</v>
      </c>
      <c r="G41" t="s">
        <v>11</v>
      </c>
      <c r="H41">
        <v>0.7</v>
      </c>
      <c r="I41" t="s">
        <v>30</v>
      </c>
      <c r="J41">
        <v>1140990.1814280001</v>
      </c>
      <c r="K41">
        <v>11374.87775</v>
      </c>
      <c r="L41" t="s">
        <v>70</v>
      </c>
      <c r="M41" t="s">
        <v>1153</v>
      </c>
      <c r="N41" t="s">
        <v>10</v>
      </c>
    </row>
    <row r="42" spans="1:14" x14ac:dyDescent="0.25">
      <c r="A42">
        <v>256</v>
      </c>
      <c r="B42" t="s">
        <v>8</v>
      </c>
      <c r="C42">
        <v>172</v>
      </c>
      <c r="D42">
        <v>88452.302123999994</v>
      </c>
      <c r="E42" t="s">
        <v>320</v>
      </c>
      <c r="F42" t="s">
        <v>342</v>
      </c>
      <c r="G42" t="s">
        <v>317</v>
      </c>
      <c r="H42">
        <v>0.2</v>
      </c>
      <c r="I42" t="s">
        <v>30</v>
      </c>
      <c r="J42">
        <v>1140990.1814280001</v>
      </c>
      <c r="K42">
        <v>11374.87775</v>
      </c>
      <c r="L42" t="s">
        <v>70</v>
      </c>
      <c r="M42" t="s">
        <v>1153</v>
      </c>
      <c r="N42" t="s">
        <v>220</v>
      </c>
    </row>
    <row r="43" spans="1:14" x14ac:dyDescent="0.25">
      <c r="A43">
        <v>306</v>
      </c>
      <c r="B43" t="s">
        <v>8</v>
      </c>
      <c r="C43">
        <v>205</v>
      </c>
      <c r="D43">
        <v>27604.097269000002</v>
      </c>
      <c r="E43" t="s">
        <v>171</v>
      </c>
      <c r="F43" t="s">
        <v>10</v>
      </c>
      <c r="G43" t="s">
        <v>11</v>
      </c>
      <c r="H43">
        <v>0.7</v>
      </c>
      <c r="I43" t="s">
        <v>172</v>
      </c>
      <c r="J43">
        <v>536408.21539100003</v>
      </c>
      <c r="K43">
        <v>5363.2562500000004</v>
      </c>
      <c r="L43" t="s">
        <v>70</v>
      </c>
      <c r="M43" t="s">
        <v>1217</v>
      </c>
      <c r="N43" t="s">
        <v>10</v>
      </c>
    </row>
    <row r="44" spans="1:14" x14ac:dyDescent="0.25">
      <c r="A44">
        <v>37</v>
      </c>
      <c r="B44" t="s">
        <v>8</v>
      </c>
      <c r="C44">
        <v>21</v>
      </c>
      <c r="D44">
        <v>7074.861973</v>
      </c>
      <c r="E44" t="s">
        <v>226</v>
      </c>
      <c r="F44" t="s">
        <v>342</v>
      </c>
      <c r="G44" t="s">
        <v>184</v>
      </c>
      <c r="H44">
        <v>0.2</v>
      </c>
      <c r="I44" t="s">
        <v>101</v>
      </c>
      <c r="J44">
        <v>836322.56999800005</v>
      </c>
      <c r="K44">
        <v>8363.1396920000007</v>
      </c>
      <c r="L44" t="s">
        <v>70</v>
      </c>
      <c r="M44" t="s">
        <v>1146</v>
      </c>
      <c r="N44" t="s">
        <v>183</v>
      </c>
    </row>
    <row r="45" spans="1:14" x14ac:dyDescent="0.25">
      <c r="A45">
        <v>113</v>
      </c>
      <c r="B45" t="s">
        <v>8</v>
      </c>
      <c r="C45">
        <v>71</v>
      </c>
      <c r="D45">
        <v>32268.715340999999</v>
      </c>
      <c r="E45" t="s">
        <v>100</v>
      </c>
      <c r="F45" t="s">
        <v>10</v>
      </c>
      <c r="G45" t="s">
        <v>11</v>
      </c>
      <c r="H45">
        <v>0.7</v>
      </c>
      <c r="I45" t="s">
        <v>101</v>
      </c>
      <c r="J45">
        <v>836322.56999800005</v>
      </c>
      <c r="K45">
        <v>8363.1396920000007</v>
      </c>
      <c r="L45" t="s">
        <v>70</v>
      </c>
      <c r="M45" t="s">
        <v>1146</v>
      </c>
      <c r="N45" t="s">
        <v>10</v>
      </c>
    </row>
    <row r="46" spans="1:14" x14ac:dyDescent="0.25">
      <c r="A46">
        <v>138</v>
      </c>
      <c r="B46" t="s">
        <v>8</v>
      </c>
      <c r="C46">
        <v>84</v>
      </c>
      <c r="D46">
        <v>10170.987347</v>
      </c>
      <c r="E46" t="s">
        <v>270</v>
      </c>
      <c r="F46" t="s">
        <v>342</v>
      </c>
      <c r="G46" t="s">
        <v>442</v>
      </c>
      <c r="H46">
        <v>0.7</v>
      </c>
      <c r="I46" t="s">
        <v>101</v>
      </c>
      <c r="J46">
        <v>836322.56999800005</v>
      </c>
      <c r="K46">
        <v>8363.1396920000007</v>
      </c>
      <c r="L46" t="s">
        <v>70</v>
      </c>
      <c r="M46" t="s">
        <v>1146</v>
      </c>
      <c r="N46" t="s">
        <v>183</v>
      </c>
    </row>
    <row r="47" spans="1:14" x14ac:dyDescent="0.25">
      <c r="A47">
        <v>285</v>
      </c>
      <c r="B47" t="s">
        <v>8</v>
      </c>
      <c r="C47">
        <v>193</v>
      </c>
      <c r="D47">
        <v>167650.77820999999</v>
      </c>
      <c r="E47" t="s">
        <v>153</v>
      </c>
      <c r="F47" t="s">
        <v>10</v>
      </c>
      <c r="G47" t="s">
        <v>11</v>
      </c>
      <c r="H47">
        <v>0.7</v>
      </c>
      <c r="I47" t="s">
        <v>101</v>
      </c>
      <c r="J47">
        <v>836322.56999800005</v>
      </c>
      <c r="K47">
        <v>8363.1396920000007</v>
      </c>
      <c r="L47" t="s">
        <v>70</v>
      </c>
      <c r="M47" t="s">
        <v>1146</v>
      </c>
      <c r="N47" t="s">
        <v>10</v>
      </c>
    </row>
    <row r="48" spans="1:14" x14ac:dyDescent="0.25">
      <c r="A48">
        <v>28</v>
      </c>
      <c r="B48" t="s">
        <v>8</v>
      </c>
      <c r="C48">
        <v>15</v>
      </c>
      <c r="D48">
        <v>4603.4632680000004</v>
      </c>
      <c r="E48" t="s">
        <v>216</v>
      </c>
      <c r="F48" t="s">
        <v>342</v>
      </c>
      <c r="G48" t="s">
        <v>184</v>
      </c>
      <c r="H48">
        <v>0.2</v>
      </c>
      <c r="I48" t="s">
        <v>217</v>
      </c>
      <c r="J48">
        <v>469595.01771099999</v>
      </c>
      <c r="K48">
        <v>4706.5863689999996</v>
      </c>
      <c r="L48" t="s">
        <v>70</v>
      </c>
      <c r="M48" t="s">
        <v>70</v>
      </c>
      <c r="N48" t="s">
        <v>183</v>
      </c>
    </row>
    <row r="49" spans="1:14" ht="30" x14ac:dyDescent="0.25">
      <c r="A49">
        <v>76</v>
      </c>
      <c r="B49" t="s">
        <v>8</v>
      </c>
      <c r="C49">
        <v>46</v>
      </c>
      <c r="D49">
        <v>15.229042</v>
      </c>
      <c r="E49" s="9" t="s">
        <v>970</v>
      </c>
      <c r="F49" t="s">
        <v>342</v>
      </c>
      <c r="G49" t="s">
        <v>238</v>
      </c>
      <c r="H49">
        <v>1</v>
      </c>
      <c r="I49" t="s">
        <v>217</v>
      </c>
      <c r="J49">
        <v>469595.01771099999</v>
      </c>
      <c r="K49">
        <v>4706.5863689999996</v>
      </c>
      <c r="L49" t="s">
        <v>70</v>
      </c>
      <c r="M49" t="s">
        <v>70</v>
      </c>
      <c r="N49" t="s">
        <v>183</v>
      </c>
    </row>
    <row r="50" spans="1:14" x14ac:dyDescent="0.25">
      <c r="A50">
        <v>104</v>
      </c>
      <c r="B50" t="s">
        <v>8</v>
      </c>
      <c r="C50">
        <v>67</v>
      </c>
      <c r="D50">
        <v>8642.7056520000006</v>
      </c>
      <c r="E50" t="s">
        <v>91</v>
      </c>
      <c r="F50" t="s">
        <v>10</v>
      </c>
      <c r="G50" t="s">
        <v>11</v>
      </c>
      <c r="H50">
        <v>0.7</v>
      </c>
      <c r="I50" t="s">
        <v>92</v>
      </c>
      <c r="J50">
        <v>425939.496514</v>
      </c>
      <c r="K50">
        <v>4263.9591520000004</v>
      </c>
      <c r="L50" t="s">
        <v>70</v>
      </c>
      <c r="M50" t="s">
        <v>1180</v>
      </c>
      <c r="N50" t="s">
        <v>10</v>
      </c>
    </row>
    <row r="51" spans="1:14" x14ac:dyDescent="0.25">
      <c r="A51">
        <v>65</v>
      </c>
      <c r="B51" t="s">
        <v>8</v>
      </c>
      <c r="C51">
        <v>38</v>
      </c>
      <c r="D51">
        <v>1.4933999999999999E-2</v>
      </c>
      <c r="E51" t="s">
        <v>55</v>
      </c>
      <c r="F51" t="s">
        <v>10</v>
      </c>
      <c r="G51" t="s">
        <v>11</v>
      </c>
      <c r="H51">
        <v>0.7</v>
      </c>
      <c r="I51" t="s">
        <v>59</v>
      </c>
      <c r="J51">
        <v>1594097.6846169999</v>
      </c>
      <c r="K51">
        <v>15960.5815</v>
      </c>
      <c r="L51" t="s">
        <v>70</v>
      </c>
      <c r="M51" t="s">
        <v>1167</v>
      </c>
      <c r="N51" t="s">
        <v>10</v>
      </c>
    </row>
    <row r="52" spans="1:14" x14ac:dyDescent="0.25">
      <c r="A52">
        <v>67</v>
      </c>
      <c r="B52" t="s">
        <v>8</v>
      </c>
      <c r="C52">
        <v>39</v>
      </c>
      <c r="D52">
        <v>81469.610669000002</v>
      </c>
      <c r="E52" t="s">
        <v>969</v>
      </c>
      <c r="F52" t="s">
        <v>10</v>
      </c>
      <c r="G52" t="s">
        <v>11</v>
      </c>
      <c r="H52">
        <v>0.7</v>
      </c>
      <c r="I52" t="s">
        <v>59</v>
      </c>
      <c r="J52">
        <v>1594097.6846169999</v>
      </c>
      <c r="K52">
        <v>15960.5815</v>
      </c>
      <c r="L52" t="s">
        <v>70</v>
      </c>
      <c r="M52" t="s">
        <v>1167</v>
      </c>
      <c r="N52" t="s">
        <v>10</v>
      </c>
    </row>
    <row r="53" spans="1:14" x14ac:dyDescent="0.25">
      <c r="A53">
        <v>90</v>
      </c>
      <c r="B53" t="s">
        <v>8</v>
      </c>
      <c r="C53">
        <v>56</v>
      </c>
      <c r="D53">
        <v>44578.504108000001</v>
      </c>
      <c r="E53" t="s">
        <v>334</v>
      </c>
      <c r="F53" t="s">
        <v>10</v>
      </c>
      <c r="G53" t="s">
        <v>11</v>
      </c>
      <c r="H53">
        <v>0.7</v>
      </c>
      <c r="I53" t="s">
        <v>59</v>
      </c>
      <c r="J53">
        <v>1594097.6846169999</v>
      </c>
      <c r="K53">
        <v>15960.5815</v>
      </c>
      <c r="L53" t="s">
        <v>70</v>
      </c>
      <c r="M53" t="s">
        <v>1167</v>
      </c>
      <c r="N53" t="s">
        <v>10</v>
      </c>
    </row>
    <row r="54" spans="1:14" x14ac:dyDescent="0.25">
      <c r="A54">
        <v>103</v>
      </c>
      <c r="B54" t="s">
        <v>8</v>
      </c>
      <c r="C54">
        <v>66</v>
      </c>
      <c r="D54">
        <v>206056.08706300001</v>
      </c>
      <c r="E54" t="s">
        <v>90</v>
      </c>
      <c r="F54" t="s">
        <v>10</v>
      </c>
      <c r="G54" t="s">
        <v>43</v>
      </c>
      <c r="H54">
        <v>0.4</v>
      </c>
      <c r="I54" t="s">
        <v>59</v>
      </c>
      <c r="J54">
        <v>1594097.6846169999</v>
      </c>
      <c r="K54">
        <v>15960.5815</v>
      </c>
      <c r="L54" t="s">
        <v>70</v>
      </c>
      <c r="M54" t="s">
        <v>1167</v>
      </c>
      <c r="N54" t="s">
        <v>10</v>
      </c>
    </row>
    <row r="55" spans="1:14" x14ac:dyDescent="0.25">
      <c r="A55">
        <v>111</v>
      </c>
      <c r="B55" t="s">
        <v>8</v>
      </c>
      <c r="C55">
        <v>70</v>
      </c>
      <c r="D55">
        <v>44971.888593999996</v>
      </c>
      <c r="E55" t="s">
        <v>99</v>
      </c>
      <c r="F55" t="s">
        <v>10</v>
      </c>
      <c r="G55" t="s">
        <v>11</v>
      </c>
      <c r="H55">
        <v>0.7</v>
      </c>
      <c r="I55" t="s">
        <v>59</v>
      </c>
      <c r="J55">
        <v>1594097.6846169999</v>
      </c>
      <c r="K55">
        <v>15960.5815</v>
      </c>
      <c r="L55" t="s">
        <v>70</v>
      </c>
      <c r="M55" t="s">
        <v>1167</v>
      </c>
      <c r="N55" t="s">
        <v>10</v>
      </c>
    </row>
    <row r="56" spans="1:14" x14ac:dyDescent="0.25">
      <c r="A56">
        <v>69</v>
      </c>
      <c r="B56" t="s">
        <v>8</v>
      </c>
      <c r="C56">
        <v>41</v>
      </c>
      <c r="D56">
        <v>1089.4183909999999</v>
      </c>
      <c r="E56" t="s">
        <v>237</v>
      </c>
      <c r="F56" t="s">
        <v>342</v>
      </c>
      <c r="G56" t="s">
        <v>238</v>
      </c>
      <c r="H56">
        <v>1</v>
      </c>
      <c r="I56" t="s">
        <v>239</v>
      </c>
      <c r="J56">
        <v>2459666.6313399998</v>
      </c>
      <c r="K56">
        <v>24533.497360000001</v>
      </c>
      <c r="L56" t="s">
        <v>70</v>
      </c>
      <c r="M56" t="s">
        <v>1169</v>
      </c>
      <c r="N56" t="s">
        <v>220</v>
      </c>
    </row>
    <row r="57" spans="1:14" x14ac:dyDescent="0.25">
      <c r="A57">
        <v>71</v>
      </c>
      <c r="B57" t="s">
        <v>8</v>
      </c>
      <c r="C57">
        <v>42</v>
      </c>
      <c r="D57">
        <v>11591.172043</v>
      </c>
      <c r="E57" t="s">
        <v>241</v>
      </c>
      <c r="F57" t="s">
        <v>342</v>
      </c>
      <c r="G57" t="s">
        <v>238</v>
      </c>
      <c r="H57">
        <v>1</v>
      </c>
      <c r="I57" t="s">
        <v>239</v>
      </c>
      <c r="J57">
        <v>2459666.6313399998</v>
      </c>
      <c r="K57">
        <v>24533.497360000001</v>
      </c>
      <c r="L57" t="s">
        <v>70</v>
      </c>
      <c r="M57" t="s">
        <v>1169</v>
      </c>
      <c r="N57" t="s">
        <v>220</v>
      </c>
    </row>
    <row r="58" spans="1:14" x14ac:dyDescent="0.25">
      <c r="A58">
        <v>147</v>
      </c>
      <c r="B58" t="s">
        <v>8</v>
      </c>
      <c r="C58">
        <v>91</v>
      </c>
      <c r="D58">
        <v>106565.076466</v>
      </c>
      <c r="E58" t="s">
        <v>276</v>
      </c>
      <c r="F58" t="s">
        <v>342</v>
      </c>
      <c r="G58" t="s">
        <v>442</v>
      </c>
      <c r="H58">
        <v>0.7</v>
      </c>
      <c r="I58" t="s">
        <v>239</v>
      </c>
      <c r="J58">
        <v>2459666.6313399998</v>
      </c>
      <c r="K58">
        <v>24533.497360000001</v>
      </c>
      <c r="L58" t="s">
        <v>70</v>
      </c>
      <c r="M58" t="s">
        <v>1169</v>
      </c>
      <c r="N58" t="s">
        <v>183</v>
      </c>
    </row>
    <row r="59" spans="1:14" x14ac:dyDescent="0.25">
      <c r="A59">
        <v>271</v>
      </c>
      <c r="B59" t="s">
        <v>8</v>
      </c>
      <c r="C59">
        <v>186</v>
      </c>
      <c r="D59">
        <v>34005.423452000003</v>
      </c>
      <c r="E59" t="s">
        <v>332</v>
      </c>
      <c r="F59" t="s">
        <v>342</v>
      </c>
      <c r="G59" t="s">
        <v>317</v>
      </c>
      <c r="H59">
        <v>0.2</v>
      </c>
      <c r="I59" t="s">
        <v>239</v>
      </c>
      <c r="J59">
        <v>2459666.6313399998</v>
      </c>
      <c r="K59">
        <v>24533.497360000001</v>
      </c>
      <c r="L59" t="s">
        <v>70</v>
      </c>
      <c r="M59" t="s">
        <v>1169</v>
      </c>
      <c r="N59" t="s">
        <v>220</v>
      </c>
    </row>
    <row r="60" spans="1:14" x14ac:dyDescent="0.25">
      <c r="A60">
        <v>62</v>
      </c>
      <c r="B60" t="s">
        <v>8</v>
      </c>
      <c r="C60">
        <v>37</v>
      </c>
      <c r="D60">
        <v>12675.026669999999</v>
      </c>
      <c r="E60" t="s">
        <v>53</v>
      </c>
      <c r="F60" t="s">
        <v>10</v>
      </c>
      <c r="G60" t="s">
        <v>11</v>
      </c>
      <c r="H60">
        <v>0.7</v>
      </c>
      <c r="I60" t="s">
        <v>54</v>
      </c>
      <c r="J60">
        <v>597127.77500499994</v>
      </c>
      <c r="K60">
        <v>5982.0957930000004</v>
      </c>
      <c r="L60" t="s">
        <v>70</v>
      </c>
      <c r="M60" t="s">
        <v>1164</v>
      </c>
      <c r="N60" t="s">
        <v>10</v>
      </c>
    </row>
    <row r="61" spans="1:14" x14ac:dyDescent="0.25">
      <c r="A61">
        <v>125</v>
      </c>
      <c r="B61" t="s">
        <v>8</v>
      </c>
      <c r="C61">
        <v>78</v>
      </c>
      <c r="D61">
        <v>220445.497106</v>
      </c>
      <c r="E61" t="s">
        <v>108</v>
      </c>
      <c r="F61" t="s">
        <v>10</v>
      </c>
      <c r="G61" t="s">
        <v>11</v>
      </c>
      <c r="H61">
        <v>0.7</v>
      </c>
      <c r="I61" t="s">
        <v>54</v>
      </c>
      <c r="J61">
        <v>597127.77500499994</v>
      </c>
      <c r="K61">
        <v>5982.0957930000004</v>
      </c>
      <c r="L61" t="s">
        <v>70</v>
      </c>
      <c r="M61" t="s">
        <v>1164</v>
      </c>
      <c r="N61" t="s">
        <v>10</v>
      </c>
    </row>
    <row r="62" spans="1:14" x14ac:dyDescent="0.25">
      <c r="A62">
        <v>302</v>
      </c>
      <c r="B62" t="s">
        <v>8</v>
      </c>
      <c r="C62">
        <v>203</v>
      </c>
      <c r="D62">
        <v>2.256659</v>
      </c>
      <c r="E62" t="s">
        <v>168</v>
      </c>
      <c r="F62" t="s">
        <v>10</v>
      </c>
      <c r="G62" t="s">
        <v>11</v>
      </c>
      <c r="H62">
        <v>0.7</v>
      </c>
      <c r="I62" t="s">
        <v>54</v>
      </c>
      <c r="J62">
        <v>597127.77500499994</v>
      </c>
      <c r="K62">
        <v>5982.0957930000004</v>
      </c>
      <c r="L62" t="s">
        <v>70</v>
      </c>
      <c r="M62" t="s">
        <v>1164</v>
      </c>
      <c r="N62" t="s">
        <v>10</v>
      </c>
    </row>
    <row r="63" spans="1:14" x14ac:dyDescent="0.25">
      <c r="A63">
        <v>127</v>
      </c>
      <c r="B63" t="s">
        <v>8</v>
      </c>
      <c r="C63">
        <v>79</v>
      </c>
      <c r="D63">
        <v>7.9999999999999996E-6</v>
      </c>
      <c r="E63" t="s">
        <v>112</v>
      </c>
      <c r="F63" t="s">
        <v>10</v>
      </c>
      <c r="G63" t="s">
        <v>11</v>
      </c>
      <c r="H63">
        <v>0.7</v>
      </c>
      <c r="I63" t="s">
        <v>136</v>
      </c>
      <c r="J63">
        <v>941210.06035599997</v>
      </c>
      <c r="K63">
        <v>9423.2694589999992</v>
      </c>
      <c r="L63" t="s">
        <v>70</v>
      </c>
      <c r="M63" t="s">
        <v>1190</v>
      </c>
      <c r="N63" t="s">
        <v>10</v>
      </c>
    </row>
    <row r="64" spans="1:14" x14ac:dyDescent="0.25">
      <c r="A64">
        <v>232</v>
      </c>
      <c r="B64" t="s">
        <v>8</v>
      </c>
      <c r="C64">
        <v>157</v>
      </c>
      <c r="D64">
        <v>3299.456823</v>
      </c>
      <c r="E64" t="s">
        <v>135</v>
      </c>
      <c r="F64" t="s">
        <v>10</v>
      </c>
      <c r="G64" t="s">
        <v>43</v>
      </c>
      <c r="H64">
        <v>0.4</v>
      </c>
      <c r="I64" t="s">
        <v>136</v>
      </c>
      <c r="J64">
        <v>941210.06035599997</v>
      </c>
      <c r="K64">
        <v>9423.2694589999992</v>
      </c>
      <c r="L64" t="s">
        <v>70</v>
      </c>
      <c r="M64" t="s">
        <v>1190</v>
      </c>
      <c r="N64" t="s">
        <v>10</v>
      </c>
    </row>
    <row r="65" spans="1:14" x14ac:dyDescent="0.25">
      <c r="A65">
        <v>299</v>
      </c>
      <c r="B65" t="s">
        <v>8</v>
      </c>
      <c r="C65">
        <v>202</v>
      </c>
      <c r="D65">
        <v>1.9999999999999999E-6</v>
      </c>
      <c r="E65" t="s">
        <v>167</v>
      </c>
      <c r="F65" t="s">
        <v>10</v>
      </c>
      <c r="G65" t="s">
        <v>11</v>
      </c>
      <c r="H65">
        <v>0.7</v>
      </c>
      <c r="I65" t="s">
        <v>136</v>
      </c>
      <c r="J65">
        <v>941210.06035599997</v>
      </c>
      <c r="K65">
        <v>9423.2694589999992</v>
      </c>
      <c r="L65" t="s">
        <v>70</v>
      </c>
      <c r="M65" t="s">
        <v>1190</v>
      </c>
      <c r="N65" t="s">
        <v>10</v>
      </c>
    </row>
    <row r="66" spans="1:14" x14ac:dyDescent="0.25">
      <c r="A66">
        <v>310</v>
      </c>
      <c r="B66" t="s">
        <v>8</v>
      </c>
      <c r="C66">
        <v>207</v>
      </c>
      <c r="D66">
        <v>274585.284675</v>
      </c>
      <c r="E66" t="s">
        <v>177</v>
      </c>
      <c r="F66" t="s">
        <v>10</v>
      </c>
      <c r="G66" t="s">
        <v>11</v>
      </c>
      <c r="H66">
        <v>0.7</v>
      </c>
      <c r="I66" t="s">
        <v>136</v>
      </c>
      <c r="J66">
        <v>941210.06035599997</v>
      </c>
      <c r="K66">
        <v>9423.2694589999992</v>
      </c>
      <c r="L66" t="s">
        <v>70</v>
      </c>
      <c r="M66" t="s">
        <v>1190</v>
      </c>
      <c r="N66" t="s">
        <v>10</v>
      </c>
    </row>
    <row r="67" spans="1:14" x14ac:dyDescent="0.25">
      <c r="A67">
        <v>11</v>
      </c>
      <c r="B67" t="s">
        <v>8</v>
      </c>
      <c r="C67">
        <v>6</v>
      </c>
      <c r="D67">
        <v>25349.098172000002</v>
      </c>
      <c r="E67" t="s">
        <v>191</v>
      </c>
      <c r="F67" t="s">
        <v>342</v>
      </c>
      <c r="G67" t="s">
        <v>184</v>
      </c>
      <c r="H67">
        <v>0.2</v>
      </c>
      <c r="I67" t="s">
        <v>192</v>
      </c>
      <c r="J67">
        <v>515803.29052600003</v>
      </c>
      <c r="K67">
        <v>5160.8037409999997</v>
      </c>
      <c r="L67" t="s">
        <v>70</v>
      </c>
      <c r="M67" t="s">
        <v>1130</v>
      </c>
      <c r="N67" t="s">
        <v>183</v>
      </c>
    </row>
    <row r="68" spans="1:14" x14ac:dyDescent="0.25">
      <c r="A68">
        <v>26</v>
      </c>
      <c r="B68" t="s">
        <v>8</v>
      </c>
      <c r="C68">
        <v>14</v>
      </c>
      <c r="D68">
        <v>13530.019087000001</v>
      </c>
      <c r="E68" t="s">
        <v>215</v>
      </c>
      <c r="F68" t="s">
        <v>342</v>
      </c>
      <c r="G68" t="s">
        <v>184</v>
      </c>
      <c r="H68">
        <v>0.2</v>
      </c>
      <c r="I68" t="s">
        <v>192</v>
      </c>
      <c r="J68">
        <v>515803.29052600003</v>
      </c>
      <c r="K68">
        <v>5160.8037409999997</v>
      </c>
      <c r="L68" t="s">
        <v>70</v>
      </c>
      <c r="M68" t="s">
        <v>1130</v>
      </c>
      <c r="N68" t="s">
        <v>183</v>
      </c>
    </row>
    <row r="69" spans="1:14" x14ac:dyDescent="0.25">
      <c r="A69">
        <v>73</v>
      </c>
      <c r="B69" t="s">
        <v>8</v>
      </c>
      <c r="C69">
        <v>43</v>
      </c>
      <c r="D69">
        <v>1053.0994659999999</v>
      </c>
      <c r="E69" t="s">
        <v>242</v>
      </c>
      <c r="F69" t="s">
        <v>342</v>
      </c>
      <c r="G69" t="s">
        <v>238</v>
      </c>
      <c r="H69">
        <v>1</v>
      </c>
      <c r="I69" t="s">
        <v>192</v>
      </c>
      <c r="J69">
        <v>515803.29052600003</v>
      </c>
      <c r="K69">
        <v>5160.8037409999997</v>
      </c>
      <c r="L69" t="s">
        <v>70</v>
      </c>
      <c r="M69" t="s">
        <v>1130</v>
      </c>
      <c r="N69" t="s">
        <v>183</v>
      </c>
    </row>
    <row r="70" spans="1:14" x14ac:dyDescent="0.25">
      <c r="A70">
        <v>93</v>
      </c>
      <c r="B70" t="s">
        <v>8</v>
      </c>
      <c r="C70">
        <v>59</v>
      </c>
      <c r="D70">
        <v>16.946947999999999</v>
      </c>
      <c r="E70" t="s">
        <v>76</v>
      </c>
      <c r="F70" t="s">
        <v>10</v>
      </c>
      <c r="G70" t="s">
        <v>11</v>
      </c>
      <c r="H70">
        <v>0.7</v>
      </c>
      <c r="I70" t="s">
        <v>79</v>
      </c>
      <c r="J70">
        <v>678100.69216600002</v>
      </c>
      <c r="K70">
        <v>6796.8376850000004</v>
      </c>
      <c r="L70" t="s">
        <v>70</v>
      </c>
      <c r="M70" t="s">
        <v>1176</v>
      </c>
      <c r="N70" t="s">
        <v>10</v>
      </c>
    </row>
    <row r="71" spans="1:14" x14ac:dyDescent="0.25">
      <c r="A71">
        <v>303</v>
      </c>
      <c r="B71" t="s">
        <v>8</v>
      </c>
      <c r="C71">
        <v>204</v>
      </c>
      <c r="D71">
        <v>20289.031489000001</v>
      </c>
      <c r="E71" t="s">
        <v>170</v>
      </c>
      <c r="F71" t="s">
        <v>10</v>
      </c>
      <c r="G71" t="s">
        <v>43</v>
      </c>
      <c r="H71">
        <v>0.4</v>
      </c>
      <c r="I71" t="s">
        <v>79</v>
      </c>
      <c r="J71">
        <v>678100.69216600002</v>
      </c>
      <c r="K71">
        <v>6796.8376850000004</v>
      </c>
      <c r="L71" t="s">
        <v>70</v>
      </c>
      <c r="M71" t="s">
        <v>1176</v>
      </c>
      <c r="N71" t="s">
        <v>10</v>
      </c>
    </row>
    <row r="72" spans="1:14" x14ac:dyDescent="0.25">
      <c r="A72">
        <v>100</v>
      </c>
      <c r="B72" t="s">
        <v>8</v>
      </c>
      <c r="C72">
        <v>64</v>
      </c>
      <c r="D72">
        <v>5357.8494499999997</v>
      </c>
      <c r="E72" t="s">
        <v>87</v>
      </c>
      <c r="F72" t="s">
        <v>10</v>
      </c>
      <c r="G72" t="s">
        <v>11</v>
      </c>
      <c r="H72">
        <v>0.7</v>
      </c>
      <c r="I72" t="s">
        <v>88</v>
      </c>
      <c r="J72">
        <v>344591.82027700002</v>
      </c>
      <c r="K72">
        <v>3446.999562</v>
      </c>
      <c r="L72" t="s">
        <v>70</v>
      </c>
      <c r="M72" t="s">
        <v>1179</v>
      </c>
      <c r="N72" t="s">
        <v>10</v>
      </c>
    </row>
    <row r="73" spans="1:14" x14ac:dyDescent="0.25">
      <c r="A73">
        <v>167</v>
      </c>
      <c r="B73" t="s">
        <v>8</v>
      </c>
      <c r="C73">
        <v>101</v>
      </c>
      <c r="D73">
        <v>54376.902696999998</v>
      </c>
      <c r="E73" t="s">
        <v>116</v>
      </c>
      <c r="F73" t="s">
        <v>10</v>
      </c>
      <c r="G73" t="s">
        <v>11</v>
      </c>
      <c r="H73">
        <v>0.7</v>
      </c>
      <c r="I73" t="s">
        <v>119</v>
      </c>
      <c r="J73">
        <v>1083593.2149960001</v>
      </c>
      <c r="K73">
        <v>10853.90194</v>
      </c>
      <c r="L73" t="s">
        <v>70</v>
      </c>
      <c r="M73" t="s">
        <v>1201</v>
      </c>
      <c r="N73" t="s">
        <v>10</v>
      </c>
    </row>
    <row r="74" spans="1:14" x14ac:dyDescent="0.25">
      <c r="A74">
        <v>224</v>
      </c>
      <c r="B74" t="s">
        <v>8</v>
      </c>
      <c r="C74">
        <v>152</v>
      </c>
      <c r="D74">
        <v>15933.810407000001</v>
      </c>
      <c r="E74" t="s">
        <v>128</v>
      </c>
      <c r="F74" t="s">
        <v>10</v>
      </c>
      <c r="G74" t="s">
        <v>11</v>
      </c>
      <c r="H74">
        <v>0.7</v>
      </c>
      <c r="I74" t="s">
        <v>119</v>
      </c>
      <c r="J74">
        <v>1083593.2149960001</v>
      </c>
      <c r="K74">
        <v>10853.90194</v>
      </c>
      <c r="L74" t="s">
        <v>70</v>
      </c>
      <c r="M74" t="s">
        <v>1201</v>
      </c>
      <c r="N74" t="s">
        <v>10</v>
      </c>
    </row>
    <row r="75" spans="1:14" x14ac:dyDescent="0.25">
      <c r="A75">
        <v>227</v>
      </c>
      <c r="B75" t="s">
        <v>8</v>
      </c>
      <c r="C75">
        <v>154</v>
      </c>
      <c r="D75">
        <v>161286.402691</v>
      </c>
      <c r="E75" t="s">
        <v>130</v>
      </c>
      <c r="F75" t="s">
        <v>10</v>
      </c>
      <c r="G75" t="s">
        <v>11</v>
      </c>
      <c r="H75">
        <v>0.7</v>
      </c>
      <c r="I75" t="s">
        <v>119</v>
      </c>
      <c r="J75">
        <v>1083593.2149960001</v>
      </c>
      <c r="K75">
        <v>10853.90194</v>
      </c>
      <c r="L75" t="s">
        <v>70</v>
      </c>
      <c r="M75" t="s">
        <v>1201</v>
      </c>
      <c r="N75" t="s">
        <v>10</v>
      </c>
    </row>
    <row r="76" spans="1:14" x14ac:dyDescent="0.25">
      <c r="A76">
        <v>10</v>
      </c>
      <c r="B76" t="s">
        <v>8</v>
      </c>
      <c r="C76">
        <v>6</v>
      </c>
      <c r="D76">
        <v>117228.993222</v>
      </c>
      <c r="E76" t="s">
        <v>191</v>
      </c>
      <c r="F76" t="s">
        <v>342</v>
      </c>
      <c r="G76" t="s">
        <v>184</v>
      </c>
      <c r="H76">
        <v>0.2</v>
      </c>
      <c r="I76" t="s">
        <v>196</v>
      </c>
      <c r="J76">
        <v>659955.29788900004</v>
      </c>
      <c r="K76">
        <v>6601.7605919999996</v>
      </c>
      <c r="L76" t="s">
        <v>70</v>
      </c>
      <c r="M76" t="s">
        <v>1129</v>
      </c>
      <c r="N76" t="s">
        <v>183</v>
      </c>
    </row>
    <row r="77" spans="1:14" x14ac:dyDescent="0.25">
      <c r="A77">
        <v>17</v>
      </c>
      <c r="B77" t="s">
        <v>8</v>
      </c>
      <c r="C77">
        <v>9</v>
      </c>
      <c r="D77">
        <v>8380.9191960000007</v>
      </c>
      <c r="E77" t="s">
        <v>203</v>
      </c>
      <c r="F77" t="s">
        <v>342</v>
      </c>
      <c r="G77" t="s">
        <v>184</v>
      </c>
      <c r="H77">
        <v>0.2</v>
      </c>
      <c r="I77" t="s">
        <v>196</v>
      </c>
      <c r="J77">
        <v>659955.29788900004</v>
      </c>
      <c r="K77">
        <v>6601.7605919999996</v>
      </c>
      <c r="L77" t="s">
        <v>70</v>
      </c>
      <c r="M77" t="s">
        <v>1129</v>
      </c>
      <c r="N77" t="s">
        <v>183</v>
      </c>
    </row>
    <row r="78" spans="1:14" x14ac:dyDescent="0.25">
      <c r="A78">
        <v>25</v>
      </c>
      <c r="B78" t="s">
        <v>8</v>
      </c>
      <c r="C78">
        <v>14</v>
      </c>
      <c r="D78">
        <v>26389.486164999998</v>
      </c>
      <c r="E78" t="s">
        <v>215</v>
      </c>
      <c r="F78" t="s">
        <v>342</v>
      </c>
      <c r="G78" t="s">
        <v>184</v>
      </c>
      <c r="H78">
        <v>0.2</v>
      </c>
      <c r="I78" t="s">
        <v>196</v>
      </c>
      <c r="J78">
        <v>659955.29788900004</v>
      </c>
      <c r="K78">
        <v>6601.7605919999996</v>
      </c>
      <c r="L78" t="s">
        <v>70</v>
      </c>
      <c r="M78" t="s">
        <v>1129</v>
      </c>
      <c r="N78" t="s">
        <v>183</v>
      </c>
    </row>
    <row r="79" spans="1:14" x14ac:dyDescent="0.25">
      <c r="A79">
        <v>72</v>
      </c>
      <c r="B79" t="s">
        <v>8</v>
      </c>
      <c r="C79">
        <v>43</v>
      </c>
      <c r="D79">
        <v>2440.3292299999998</v>
      </c>
      <c r="E79" t="s">
        <v>242</v>
      </c>
      <c r="F79" t="s">
        <v>342</v>
      </c>
      <c r="G79" t="s">
        <v>238</v>
      </c>
      <c r="H79">
        <v>1</v>
      </c>
      <c r="I79" t="s">
        <v>196</v>
      </c>
      <c r="J79">
        <v>659955.29788900004</v>
      </c>
      <c r="K79">
        <v>6601.7605919999996</v>
      </c>
      <c r="L79" t="s">
        <v>70</v>
      </c>
      <c r="M79" t="s">
        <v>1129</v>
      </c>
      <c r="N79" t="s">
        <v>183</v>
      </c>
    </row>
    <row r="80" spans="1:14" x14ac:dyDescent="0.25">
      <c r="A80">
        <v>82</v>
      </c>
      <c r="B80" t="s">
        <v>8</v>
      </c>
      <c r="C80">
        <v>50</v>
      </c>
      <c r="D80">
        <v>1693.8391650000001</v>
      </c>
      <c r="E80" t="s">
        <v>246</v>
      </c>
      <c r="F80" t="s">
        <v>342</v>
      </c>
      <c r="G80" t="s">
        <v>247</v>
      </c>
      <c r="H80">
        <v>0.3</v>
      </c>
      <c r="I80" t="s">
        <v>196</v>
      </c>
      <c r="J80">
        <v>659955.29788900004</v>
      </c>
      <c r="K80">
        <v>6601.7605919999996</v>
      </c>
      <c r="L80" t="s">
        <v>70</v>
      </c>
      <c r="M80" t="s">
        <v>1129</v>
      </c>
      <c r="N80" t="s">
        <v>183</v>
      </c>
    </row>
    <row r="81" spans="1:14" x14ac:dyDescent="0.25">
      <c r="A81">
        <v>115</v>
      </c>
      <c r="B81" t="s">
        <v>8</v>
      </c>
      <c r="C81">
        <v>72</v>
      </c>
      <c r="D81">
        <v>38.345553000000002</v>
      </c>
      <c r="E81" t="s">
        <v>255</v>
      </c>
      <c r="F81" t="s">
        <v>342</v>
      </c>
      <c r="G81" t="s">
        <v>782</v>
      </c>
      <c r="H81">
        <v>0.8</v>
      </c>
      <c r="I81" t="s">
        <v>196</v>
      </c>
      <c r="J81">
        <v>659955.29788900004</v>
      </c>
      <c r="K81">
        <v>6601.7605919999996</v>
      </c>
      <c r="L81" t="s">
        <v>70</v>
      </c>
      <c r="M81" t="s">
        <v>1129</v>
      </c>
      <c r="N81" t="s">
        <v>183</v>
      </c>
    </row>
    <row r="82" spans="1:14" x14ac:dyDescent="0.25">
      <c r="A82">
        <v>136</v>
      </c>
      <c r="B82" t="s">
        <v>8</v>
      </c>
      <c r="C82">
        <v>83</v>
      </c>
      <c r="D82">
        <v>47.240372999999998</v>
      </c>
      <c r="E82" t="s">
        <v>269</v>
      </c>
      <c r="F82" t="s">
        <v>342</v>
      </c>
      <c r="G82" t="s">
        <v>442</v>
      </c>
      <c r="H82">
        <v>0.7</v>
      </c>
      <c r="I82" t="s">
        <v>196</v>
      </c>
      <c r="J82">
        <v>659955.29788900004</v>
      </c>
      <c r="K82">
        <v>6601.7605919999996</v>
      </c>
      <c r="L82" t="s">
        <v>70</v>
      </c>
      <c r="M82" t="s">
        <v>1129</v>
      </c>
      <c r="N82" t="s">
        <v>183</v>
      </c>
    </row>
    <row r="83" spans="1:14" x14ac:dyDescent="0.25">
      <c r="A83">
        <v>172</v>
      </c>
      <c r="B83" t="s">
        <v>8</v>
      </c>
      <c r="C83">
        <v>106</v>
      </c>
      <c r="D83">
        <v>91.393831000000006</v>
      </c>
      <c r="E83" t="s">
        <v>288</v>
      </c>
      <c r="F83" t="s">
        <v>342</v>
      </c>
      <c r="G83" t="s">
        <v>442</v>
      </c>
      <c r="H83">
        <v>0.7</v>
      </c>
      <c r="I83" t="s">
        <v>196</v>
      </c>
      <c r="J83">
        <v>659955.29788900004</v>
      </c>
      <c r="K83">
        <v>6601.7605919999996</v>
      </c>
      <c r="L83" t="s">
        <v>70</v>
      </c>
      <c r="M83" t="s">
        <v>1129</v>
      </c>
      <c r="N83" t="s">
        <v>186</v>
      </c>
    </row>
    <row r="84" spans="1:14" x14ac:dyDescent="0.25">
      <c r="A84">
        <v>177</v>
      </c>
      <c r="B84" t="s">
        <v>8</v>
      </c>
      <c r="C84">
        <v>110</v>
      </c>
      <c r="D84">
        <v>12317.194438</v>
      </c>
      <c r="E84" t="s">
        <v>292</v>
      </c>
      <c r="F84" t="s">
        <v>342</v>
      </c>
      <c r="G84" t="s">
        <v>442</v>
      </c>
      <c r="H84">
        <v>0.7</v>
      </c>
      <c r="I84" t="s">
        <v>196</v>
      </c>
      <c r="J84">
        <v>659955.29788900004</v>
      </c>
      <c r="K84">
        <v>6601.7605919999996</v>
      </c>
      <c r="L84" t="s">
        <v>70</v>
      </c>
      <c r="M84" t="s">
        <v>1129</v>
      </c>
      <c r="N84" t="s">
        <v>220</v>
      </c>
    </row>
    <row r="85" spans="1:14" x14ac:dyDescent="0.25">
      <c r="A85">
        <v>264</v>
      </c>
      <c r="B85" t="s">
        <v>8</v>
      </c>
      <c r="C85">
        <v>178</v>
      </c>
      <c r="D85">
        <v>0.114104</v>
      </c>
      <c r="E85" t="s">
        <v>326</v>
      </c>
      <c r="F85" t="s">
        <v>342</v>
      </c>
      <c r="G85" t="s">
        <v>317</v>
      </c>
      <c r="H85">
        <v>0.2</v>
      </c>
      <c r="I85" t="s">
        <v>196</v>
      </c>
      <c r="J85">
        <v>659955.29788900004</v>
      </c>
      <c r="K85">
        <v>6601.7605919999996</v>
      </c>
      <c r="L85" t="s">
        <v>70</v>
      </c>
      <c r="M85" t="s">
        <v>1129</v>
      </c>
      <c r="N85" t="s">
        <v>220</v>
      </c>
    </row>
    <row r="86" spans="1:14" x14ac:dyDescent="0.25">
      <c r="A86">
        <v>322</v>
      </c>
      <c r="B86" t="s">
        <v>8</v>
      </c>
      <c r="C86">
        <v>110</v>
      </c>
      <c r="D86">
        <v>0</v>
      </c>
      <c r="E86" t="s">
        <v>292</v>
      </c>
      <c r="F86" t="s">
        <v>342</v>
      </c>
      <c r="G86" t="s">
        <v>442</v>
      </c>
      <c r="H86">
        <v>0.7</v>
      </c>
      <c r="I86" t="s">
        <v>196</v>
      </c>
      <c r="J86">
        <v>659955.29788900004</v>
      </c>
      <c r="K86">
        <v>6601.7605919999996</v>
      </c>
      <c r="L86" t="s">
        <v>70</v>
      </c>
      <c r="M86" t="s">
        <v>1129</v>
      </c>
      <c r="N86" t="s">
        <v>220</v>
      </c>
    </row>
    <row r="87" spans="1:14" x14ac:dyDescent="0.25">
      <c r="A87">
        <v>157</v>
      </c>
      <c r="B87" t="s">
        <v>8</v>
      </c>
      <c r="C87">
        <v>99</v>
      </c>
      <c r="D87">
        <v>21.126642</v>
      </c>
      <c r="E87" t="s">
        <v>284</v>
      </c>
      <c r="F87" t="s">
        <v>342</v>
      </c>
      <c r="G87" t="s">
        <v>442</v>
      </c>
      <c r="H87">
        <v>0.7</v>
      </c>
      <c r="I87" t="s">
        <v>285</v>
      </c>
      <c r="J87">
        <v>383912.64749100001</v>
      </c>
      <c r="K87">
        <v>3844.848266</v>
      </c>
      <c r="L87" t="s">
        <v>70</v>
      </c>
      <c r="M87" t="s">
        <v>1197</v>
      </c>
      <c r="N87" t="s">
        <v>186</v>
      </c>
    </row>
    <row r="88" spans="1:14" x14ac:dyDescent="0.25">
      <c r="A88">
        <v>30</v>
      </c>
      <c r="B88" t="s">
        <v>8</v>
      </c>
      <c r="C88">
        <v>16</v>
      </c>
      <c r="D88">
        <v>218759.91704500001</v>
      </c>
      <c r="E88" t="s">
        <v>219</v>
      </c>
      <c r="F88" t="s">
        <v>342</v>
      </c>
      <c r="G88" t="s">
        <v>184</v>
      </c>
      <c r="H88">
        <v>0.2</v>
      </c>
      <c r="I88" t="s">
        <v>83</v>
      </c>
      <c r="J88">
        <v>1653670.660564</v>
      </c>
      <c r="K88">
        <v>16549.72839</v>
      </c>
      <c r="L88" t="s">
        <v>70</v>
      </c>
      <c r="M88" t="s">
        <v>1141</v>
      </c>
      <c r="N88" t="s">
        <v>220</v>
      </c>
    </row>
    <row r="89" spans="1:14" x14ac:dyDescent="0.25">
      <c r="A89">
        <v>97</v>
      </c>
      <c r="B89" t="s">
        <v>8</v>
      </c>
      <c r="C89">
        <v>61</v>
      </c>
      <c r="D89">
        <v>823.93450800000005</v>
      </c>
      <c r="E89" t="s">
        <v>82</v>
      </c>
      <c r="F89" t="s">
        <v>10</v>
      </c>
      <c r="G89" t="s">
        <v>11</v>
      </c>
      <c r="H89">
        <v>0.7</v>
      </c>
      <c r="I89" t="s">
        <v>83</v>
      </c>
      <c r="J89">
        <v>1653670.660564</v>
      </c>
      <c r="K89">
        <v>16549.72839</v>
      </c>
      <c r="L89" t="s">
        <v>70</v>
      </c>
      <c r="M89" t="s">
        <v>1141</v>
      </c>
      <c r="N89" t="s">
        <v>10</v>
      </c>
    </row>
    <row r="90" spans="1:14" x14ac:dyDescent="0.25">
      <c r="A90">
        <v>239</v>
      </c>
      <c r="B90" t="s">
        <v>8</v>
      </c>
      <c r="C90">
        <v>160</v>
      </c>
      <c r="D90">
        <v>24857.287216000001</v>
      </c>
      <c r="E90" t="s">
        <v>309</v>
      </c>
      <c r="F90" t="s">
        <v>342</v>
      </c>
      <c r="G90" t="s">
        <v>310</v>
      </c>
      <c r="H90">
        <v>0.8</v>
      </c>
      <c r="I90" t="s">
        <v>83</v>
      </c>
      <c r="J90">
        <v>1653670.660564</v>
      </c>
      <c r="K90">
        <v>16549.72839</v>
      </c>
      <c r="L90" t="s">
        <v>70</v>
      </c>
      <c r="M90" t="s">
        <v>1141</v>
      </c>
      <c r="N90" t="s">
        <v>183</v>
      </c>
    </row>
    <row r="91" spans="1:14" x14ac:dyDescent="0.25">
      <c r="A91">
        <v>243</v>
      </c>
      <c r="B91" t="s">
        <v>8</v>
      </c>
      <c r="C91">
        <v>163</v>
      </c>
      <c r="D91">
        <v>52082.513912000002</v>
      </c>
      <c r="E91" t="s">
        <v>311</v>
      </c>
      <c r="F91" t="s">
        <v>342</v>
      </c>
      <c r="G91" t="s">
        <v>310</v>
      </c>
      <c r="H91">
        <v>0.8</v>
      </c>
      <c r="I91" t="s">
        <v>83</v>
      </c>
      <c r="J91">
        <v>1653670.660564</v>
      </c>
      <c r="K91">
        <v>16549.72839</v>
      </c>
      <c r="L91" t="s">
        <v>70</v>
      </c>
      <c r="M91" t="s">
        <v>1141</v>
      </c>
      <c r="N91" t="s">
        <v>183</v>
      </c>
    </row>
    <row r="92" spans="1:14" x14ac:dyDescent="0.25">
      <c r="A92">
        <v>317</v>
      </c>
      <c r="B92" t="s">
        <v>8</v>
      </c>
      <c r="C92">
        <v>210</v>
      </c>
      <c r="D92">
        <v>118836.77000800001</v>
      </c>
      <c r="E92" t="s">
        <v>180</v>
      </c>
      <c r="F92" t="s">
        <v>10</v>
      </c>
      <c r="G92" t="s">
        <v>14</v>
      </c>
      <c r="H92">
        <v>0.55000000000000004</v>
      </c>
      <c r="I92" t="s">
        <v>83</v>
      </c>
      <c r="J92">
        <v>1653670.660564</v>
      </c>
      <c r="K92">
        <v>16549.72839</v>
      </c>
      <c r="L92" t="s">
        <v>70</v>
      </c>
      <c r="M92" t="s">
        <v>1141</v>
      </c>
      <c r="N92" t="s">
        <v>10</v>
      </c>
    </row>
    <row r="93" spans="1:14" x14ac:dyDescent="0.25">
      <c r="A93">
        <v>205</v>
      </c>
      <c r="B93" t="s">
        <v>8</v>
      </c>
      <c r="C93">
        <v>135</v>
      </c>
      <c r="D93">
        <v>6.9993109999999996</v>
      </c>
      <c r="E93" t="s">
        <v>303</v>
      </c>
      <c r="F93" t="s">
        <v>342</v>
      </c>
      <c r="G93" t="s">
        <v>442</v>
      </c>
      <c r="H93">
        <v>0.7</v>
      </c>
      <c r="I93" t="s">
        <v>304</v>
      </c>
      <c r="J93">
        <v>311147.34319300001</v>
      </c>
      <c r="K93">
        <v>3111.7171950000002</v>
      </c>
      <c r="L93" t="s">
        <v>70</v>
      </c>
      <c r="M93" t="s">
        <v>1207</v>
      </c>
      <c r="N93" t="s">
        <v>186</v>
      </c>
    </row>
    <row r="94" spans="1:14" x14ac:dyDescent="0.25">
      <c r="A94">
        <v>240</v>
      </c>
      <c r="B94" t="s">
        <v>8</v>
      </c>
      <c r="C94">
        <v>161</v>
      </c>
      <c r="D94">
        <v>17.879906999999999</v>
      </c>
      <c r="E94" t="s">
        <v>697</v>
      </c>
      <c r="F94" t="s">
        <v>342</v>
      </c>
      <c r="G94" t="s">
        <v>310</v>
      </c>
      <c r="H94">
        <v>0.8</v>
      </c>
      <c r="I94" t="s">
        <v>304</v>
      </c>
      <c r="J94">
        <v>311147.34319300001</v>
      </c>
      <c r="K94">
        <v>3111.7171950000002</v>
      </c>
      <c r="L94" t="s">
        <v>70</v>
      </c>
      <c r="M94" t="s">
        <v>1207</v>
      </c>
      <c r="N94" t="s">
        <v>186</v>
      </c>
    </row>
    <row r="95" spans="1:14" x14ac:dyDescent="0.25">
      <c r="A95">
        <v>2</v>
      </c>
      <c r="B95" t="s">
        <v>8</v>
      </c>
      <c r="C95">
        <v>2</v>
      </c>
      <c r="D95">
        <v>77724.725177999993</v>
      </c>
      <c r="E95" t="s">
        <v>17</v>
      </c>
      <c r="F95" t="s">
        <v>10</v>
      </c>
      <c r="G95" t="s">
        <v>11</v>
      </c>
      <c r="H95">
        <v>0.7</v>
      </c>
      <c r="I95" t="s">
        <v>20</v>
      </c>
      <c r="J95">
        <v>2802498.0833859998</v>
      </c>
      <c r="K95">
        <v>27982.13336</v>
      </c>
      <c r="L95" t="s">
        <v>70</v>
      </c>
      <c r="M95" t="s">
        <v>1123</v>
      </c>
      <c r="N95" t="s">
        <v>10</v>
      </c>
    </row>
    <row r="96" spans="1:14" x14ac:dyDescent="0.25">
      <c r="A96">
        <v>75</v>
      </c>
      <c r="B96" t="s">
        <v>8</v>
      </c>
      <c r="C96">
        <v>45</v>
      </c>
      <c r="D96">
        <v>11587.709406</v>
      </c>
      <c r="E96" t="s">
        <v>244</v>
      </c>
      <c r="F96" t="s">
        <v>342</v>
      </c>
      <c r="G96" t="s">
        <v>238</v>
      </c>
      <c r="H96">
        <v>1</v>
      </c>
      <c r="I96" t="s">
        <v>20</v>
      </c>
      <c r="J96">
        <v>2802498.0833859998</v>
      </c>
      <c r="K96">
        <v>27982.13336</v>
      </c>
      <c r="L96" t="s">
        <v>70</v>
      </c>
      <c r="M96" t="s">
        <v>1123</v>
      </c>
      <c r="N96" t="s">
        <v>183</v>
      </c>
    </row>
    <row r="97" spans="1:14" x14ac:dyDescent="0.25">
      <c r="A97">
        <v>78</v>
      </c>
      <c r="B97" t="s">
        <v>8</v>
      </c>
      <c r="C97">
        <v>47</v>
      </c>
      <c r="D97">
        <v>98024.205881999995</v>
      </c>
      <c r="E97" t="s">
        <v>245</v>
      </c>
      <c r="F97" t="s">
        <v>342</v>
      </c>
      <c r="G97" t="s">
        <v>238</v>
      </c>
      <c r="H97">
        <v>1</v>
      </c>
      <c r="I97" t="s">
        <v>20</v>
      </c>
      <c r="J97">
        <v>2802498.0833859998</v>
      </c>
      <c r="K97">
        <v>27982.13336</v>
      </c>
      <c r="L97" t="s">
        <v>70</v>
      </c>
      <c r="M97" t="s">
        <v>1123</v>
      </c>
      <c r="N97" t="s">
        <v>183</v>
      </c>
    </row>
    <row r="98" spans="1:14" x14ac:dyDescent="0.25">
      <c r="A98">
        <v>98</v>
      </c>
      <c r="B98" t="s">
        <v>8</v>
      </c>
      <c r="C98">
        <v>62</v>
      </c>
      <c r="D98">
        <v>407968.26423700002</v>
      </c>
      <c r="E98" t="s">
        <v>85</v>
      </c>
      <c r="F98" t="s">
        <v>10</v>
      </c>
      <c r="G98" t="s">
        <v>43</v>
      </c>
      <c r="H98">
        <v>0.4</v>
      </c>
      <c r="I98" t="s">
        <v>20</v>
      </c>
      <c r="J98">
        <v>2802498.0833859998</v>
      </c>
      <c r="K98">
        <v>27982.13336</v>
      </c>
      <c r="L98" t="s">
        <v>70</v>
      </c>
      <c r="M98" t="s">
        <v>1123</v>
      </c>
      <c r="N98" t="s">
        <v>10</v>
      </c>
    </row>
    <row r="99" spans="1:14" x14ac:dyDescent="0.25">
      <c r="A99">
        <v>148</v>
      </c>
      <c r="B99" t="s">
        <v>8</v>
      </c>
      <c r="C99">
        <v>92</v>
      </c>
      <c r="D99">
        <v>98922.058856999996</v>
      </c>
      <c r="E99" t="s">
        <v>277</v>
      </c>
      <c r="F99" t="s">
        <v>342</v>
      </c>
      <c r="G99" t="s">
        <v>442</v>
      </c>
      <c r="H99">
        <v>0.7</v>
      </c>
      <c r="I99" t="s">
        <v>20</v>
      </c>
      <c r="J99">
        <v>2802498.0833859998</v>
      </c>
      <c r="K99">
        <v>27982.13336</v>
      </c>
      <c r="L99" t="s">
        <v>70</v>
      </c>
      <c r="M99" t="s">
        <v>1123</v>
      </c>
      <c r="N99" t="s">
        <v>183</v>
      </c>
    </row>
    <row r="100" spans="1:14" x14ac:dyDescent="0.25">
      <c r="A100">
        <v>155</v>
      </c>
      <c r="B100" t="s">
        <v>8</v>
      </c>
      <c r="C100">
        <v>97</v>
      </c>
      <c r="D100">
        <v>81010.893977999993</v>
      </c>
      <c r="E100" t="s">
        <v>282</v>
      </c>
      <c r="F100" t="s">
        <v>342</v>
      </c>
      <c r="G100" t="s">
        <v>442</v>
      </c>
      <c r="H100">
        <v>0.7</v>
      </c>
      <c r="I100" t="s">
        <v>20</v>
      </c>
      <c r="J100">
        <v>2802498.0833859998</v>
      </c>
      <c r="K100">
        <v>27982.13336</v>
      </c>
      <c r="L100" t="s">
        <v>70</v>
      </c>
      <c r="M100" t="s">
        <v>1123</v>
      </c>
      <c r="N100" t="s">
        <v>183</v>
      </c>
    </row>
    <row r="101" spans="1:14" x14ac:dyDescent="0.25">
      <c r="A101">
        <v>178</v>
      </c>
      <c r="B101" t="s">
        <v>8</v>
      </c>
      <c r="C101">
        <v>111</v>
      </c>
      <c r="D101">
        <v>110.79327000000001</v>
      </c>
      <c r="E101" t="s">
        <v>293</v>
      </c>
      <c r="F101" t="s">
        <v>342</v>
      </c>
      <c r="G101" t="s">
        <v>442</v>
      </c>
      <c r="H101">
        <v>0.7</v>
      </c>
      <c r="I101" t="s">
        <v>20</v>
      </c>
      <c r="J101">
        <v>2802498.0833859998</v>
      </c>
      <c r="K101">
        <v>27982.13336</v>
      </c>
      <c r="L101" t="s">
        <v>70</v>
      </c>
      <c r="M101" t="s">
        <v>1123</v>
      </c>
      <c r="N101" t="s">
        <v>220</v>
      </c>
    </row>
    <row r="102" spans="1:14" x14ac:dyDescent="0.25">
      <c r="A102">
        <v>183</v>
      </c>
      <c r="B102" t="s">
        <v>8</v>
      </c>
      <c r="C102">
        <v>113</v>
      </c>
      <c r="D102">
        <v>5768.3073290000002</v>
      </c>
      <c r="E102" t="s">
        <v>297</v>
      </c>
      <c r="F102" t="s">
        <v>342</v>
      </c>
      <c r="G102" t="s">
        <v>442</v>
      </c>
      <c r="H102">
        <v>0.7</v>
      </c>
      <c r="I102" t="s">
        <v>20</v>
      </c>
      <c r="J102">
        <v>2802498.0833859998</v>
      </c>
      <c r="K102">
        <v>27982.13336</v>
      </c>
      <c r="L102" t="s">
        <v>70</v>
      </c>
      <c r="M102" t="s">
        <v>1123</v>
      </c>
      <c r="N102" t="s">
        <v>220</v>
      </c>
    </row>
    <row r="103" spans="1:14" x14ac:dyDescent="0.25">
      <c r="A103">
        <v>229</v>
      </c>
      <c r="B103" t="s">
        <v>8</v>
      </c>
      <c r="C103">
        <v>156</v>
      </c>
      <c r="D103">
        <v>215243.80603599999</v>
      </c>
      <c r="E103" t="s">
        <v>133</v>
      </c>
      <c r="F103" t="s">
        <v>10</v>
      </c>
      <c r="G103" t="s">
        <v>134</v>
      </c>
      <c r="H103">
        <v>0.3</v>
      </c>
      <c r="I103" t="s">
        <v>20</v>
      </c>
      <c r="J103">
        <v>2802498.0833859998</v>
      </c>
      <c r="K103">
        <v>27982.13336</v>
      </c>
      <c r="L103" t="s">
        <v>70</v>
      </c>
      <c r="M103" t="s">
        <v>1123</v>
      </c>
      <c r="N103" t="s">
        <v>10</v>
      </c>
    </row>
    <row r="104" spans="1:14" x14ac:dyDescent="0.25">
      <c r="A104">
        <v>248</v>
      </c>
      <c r="B104" t="s">
        <v>8</v>
      </c>
      <c r="C104">
        <v>168</v>
      </c>
      <c r="D104">
        <v>123423.848041</v>
      </c>
      <c r="E104" t="s">
        <v>314</v>
      </c>
      <c r="F104" t="s">
        <v>342</v>
      </c>
      <c r="G104" t="s">
        <v>315</v>
      </c>
      <c r="H104">
        <v>0.5</v>
      </c>
      <c r="I104" t="s">
        <v>20</v>
      </c>
      <c r="J104">
        <v>2802498.0833859998</v>
      </c>
      <c r="K104">
        <v>27982.13336</v>
      </c>
      <c r="L104" t="s">
        <v>70</v>
      </c>
      <c r="M104" t="s">
        <v>1123</v>
      </c>
      <c r="N104" t="s">
        <v>183</v>
      </c>
    </row>
    <row r="105" spans="1:14" x14ac:dyDescent="0.25">
      <c r="A105">
        <v>64</v>
      </c>
      <c r="B105" t="s">
        <v>8</v>
      </c>
      <c r="C105">
        <v>38</v>
      </c>
      <c r="D105">
        <v>136312.18105300001</v>
      </c>
      <c r="E105" t="s">
        <v>55</v>
      </c>
      <c r="F105" t="s">
        <v>10</v>
      </c>
      <c r="G105" t="s">
        <v>11</v>
      </c>
      <c r="H105">
        <v>0.7</v>
      </c>
      <c r="I105" t="s">
        <v>56</v>
      </c>
      <c r="J105">
        <v>2144780.5596540002</v>
      </c>
      <c r="K105">
        <v>21512.802810000001</v>
      </c>
      <c r="L105" t="s">
        <v>70</v>
      </c>
      <c r="M105" t="s">
        <v>1166</v>
      </c>
      <c r="N105" t="s">
        <v>10</v>
      </c>
    </row>
    <row r="106" spans="1:14" x14ac:dyDescent="0.25">
      <c r="A106">
        <v>102</v>
      </c>
      <c r="B106" t="s">
        <v>8</v>
      </c>
      <c r="C106">
        <v>65</v>
      </c>
      <c r="D106">
        <v>1800.7738569999999</v>
      </c>
      <c r="E106" t="s">
        <v>89</v>
      </c>
      <c r="F106" t="s">
        <v>10</v>
      </c>
      <c r="G106" t="s">
        <v>11</v>
      </c>
      <c r="H106">
        <v>0.7</v>
      </c>
      <c r="I106" t="s">
        <v>56</v>
      </c>
      <c r="J106">
        <v>2144780.5596540002</v>
      </c>
      <c r="K106">
        <v>21512.802810000001</v>
      </c>
      <c r="L106" t="s">
        <v>70</v>
      </c>
      <c r="M106" t="s">
        <v>1166</v>
      </c>
      <c r="N106" t="s">
        <v>10</v>
      </c>
    </row>
    <row r="107" spans="1:14" x14ac:dyDescent="0.25">
      <c r="A107">
        <v>121</v>
      </c>
      <c r="B107" t="s">
        <v>8</v>
      </c>
      <c r="C107">
        <v>76</v>
      </c>
      <c r="D107">
        <v>1001508.90601</v>
      </c>
      <c r="E107" t="s">
        <v>105</v>
      </c>
      <c r="F107" t="s">
        <v>10</v>
      </c>
      <c r="G107" t="s">
        <v>11</v>
      </c>
      <c r="H107">
        <v>0.7</v>
      </c>
      <c r="I107" t="s">
        <v>56</v>
      </c>
      <c r="J107">
        <v>2144780.5596540002</v>
      </c>
      <c r="K107">
        <v>21512.802810000001</v>
      </c>
      <c r="L107" t="s">
        <v>70</v>
      </c>
      <c r="M107" t="s">
        <v>1166</v>
      </c>
      <c r="N107" t="s">
        <v>10</v>
      </c>
    </row>
    <row r="108" spans="1:14" x14ac:dyDescent="0.25">
      <c r="A108">
        <v>228</v>
      </c>
      <c r="B108" t="s">
        <v>8</v>
      </c>
      <c r="C108">
        <v>155</v>
      </c>
      <c r="D108">
        <v>28674.189666999999</v>
      </c>
      <c r="E108" t="s">
        <v>132</v>
      </c>
      <c r="F108" t="s">
        <v>10</v>
      </c>
      <c r="G108" t="s">
        <v>11</v>
      </c>
      <c r="H108">
        <v>0.7</v>
      </c>
      <c r="I108" t="s">
        <v>56</v>
      </c>
      <c r="J108">
        <v>2144780.5596540002</v>
      </c>
      <c r="K108">
        <v>21512.802810000001</v>
      </c>
      <c r="L108" t="s">
        <v>70</v>
      </c>
      <c r="M108" t="s">
        <v>1166</v>
      </c>
      <c r="N108" t="s">
        <v>10</v>
      </c>
    </row>
    <row r="109" spans="1:14" x14ac:dyDescent="0.25">
      <c r="A109">
        <v>314</v>
      </c>
      <c r="B109" t="s">
        <v>8</v>
      </c>
      <c r="C109">
        <v>208</v>
      </c>
      <c r="D109">
        <v>188255.53000900001</v>
      </c>
      <c r="E109" t="s">
        <v>178</v>
      </c>
      <c r="F109" t="s">
        <v>10</v>
      </c>
      <c r="G109" t="s">
        <v>11</v>
      </c>
      <c r="H109">
        <v>0.7</v>
      </c>
      <c r="I109" t="s">
        <v>56</v>
      </c>
      <c r="J109">
        <v>2144780.5596540002</v>
      </c>
      <c r="K109">
        <v>21512.802810000001</v>
      </c>
      <c r="L109" t="s">
        <v>70</v>
      </c>
      <c r="M109" t="s">
        <v>1166</v>
      </c>
      <c r="N109" t="s">
        <v>10</v>
      </c>
    </row>
    <row r="110" spans="1:14" x14ac:dyDescent="0.25">
      <c r="A110">
        <v>309</v>
      </c>
      <c r="B110" t="s">
        <v>8</v>
      </c>
      <c r="C110">
        <v>206</v>
      </c>
      <c r="D110">
        <v>22351.458001999999</v>
      </c>
      <c r="E110" t="s">
        <v>174</v>
      </c>
      <c r="F110" t="s">
        <v>10</v>
      </c>
      <c r="G110" t="s">
        <v>11</v>
      </c>
      <c r="H110">
        <v>0.7</v>
      </c>
      <c r="I110" t="s">
        <v>176</v>
      </c>
      <c r="J110">
        <v>580358.60883200006</v>
      </c>
      <c r="K110">
        <v>5798.9107059999997</v>
      </c>
      <c r="L110" t="s">
        <v>70</v>
      </c>
      <c r="M110" t="s">
        <v>1218</v>
      </c>
      <c r="N110" t="s">
        <v>10</v>
      </c>
    </row>
    <row r="111" spans="1:14" x14ac:dyDescent="0.25">
      <c r="A111">
        <v>94</v>
      </c>
      <c r="B111" t="s">
        <v>8</v>
      </c>
      <c r="C111">
        <v>59</v>
      </c>
      <c r="D111">
        <v>70481.246983000005</v>
      </c>
      <c r="E111" t="s">
        <v>76</v>
      </c>
      <c r="F111" t="s">
        <v>10</v>
      </c>
      <c r="G111" t="s">
        <v>11</v>
      </c>
      <c r="H111">
        <v>0.7</v>
      </c>
      <c r="I111" t="s">
        <v>77</v>
      </c>
      <c r="J111">
        <v>268180.42478499998</v>
      </c>
      <c r="K111">
        <v>2686.7611010000001</v>
      </c>
      <c r="L111" t="s">
        <v>70</v>
      </c>
      <c r="M111" t="s">
        <v>1177</v>
      </c>
      <c r="N111" t="s">
        <v>10</v>
      </c>
    </row>
    <row r="112" spans="1:14" x14ac:dyDescent="0.25">
      <c r="A112">
        <v>286</v>
      </c>
      <c r="B112" t="s">
        <v>8</v>
      </c>
      <c r="C112">
        <v>194</v>
      </c>
      <c r="D112">
        <v>55160.908099</v>
      </c>
      <c r="E112" t="s">
        <v>154</v>
      </c>
      <c r="F112" t="s">
        <v>10</v>
      </c>
      <c r="G112" t="s">
        <v>11</v>
      </c>
      <c r="H112">
        <v>0.7</v>
      </c>
      <c r="I112" t="s">
        <v>77</v>
      </c>
      <c r="J112">
        <v>268180.42478499998</v>
      </c>
      <c r="K112">
        <v>2686.7611010000001</v>
      </c>
      <c r="L112" t="s">
        <v>70</v>
      </c>
      <c r="M112" t="s">
        <v>1177</v>
      </c>
      <c r="N112" t="s">
        <v>10</v>
      </c>
    </row>
    <row r="113" spans="1:14" x14ac:dyDescent="0.25">
      <c r="A113">
        <v>304</v>
      </c>
      <c r="B113" t="s">
        <v>8</v>
      </c>
      <c r="C113">
        <v>204</v>
      </c>
      <c r="D113">
        <v>15.714902</v>
      </c>
      <c r="E113" t="s">
        <v>170</v>
      </c>
      <c r="F113" t="s">
        <v>10</v>
      </c>
      <c r="G113" t="s">
        <v>43</v>
      </c>
      <c r="H113">
        <v>0.4</v>
      </c>
      <c r="I113" t="s">
        <v>77</v>
      </c>
      <c r="J113">
        <v>268180.42478499998</v>
      </c>
      <c r="K113">
        <v>2686.7611010000001</v>
      </c>
      <c r="L113" t="s">
        <v>70</v>
      </c>
      <c r="M113" t="s">
        <v>1177</v>
      </c>
      <c r="N113" t="s">
        <v>10</v>
      </c>
    </row>
    <row r="114" spans="1:14" x14ac:dyDescent="0.25">
      <c r="A114">
        <v>68</v>
      </c>
      <c r="B114" t="s">
        <v>8</v>
      </c>
      <c r="C114">
        <v>40</v>
      </c>
      <c r="D114">
        <v>169387.03728600001</v>
      </c>
      <c r="E114" t="s">
        <v>60</v>
      </c>
      <c r="F114" t="s">
        <v>10</v>
      </c>
      <c r="G114" t="s">
        <v>11</v>
      </c>
      <c r="H114">
        <v>0.7</v>
      </c>
      <c r="I114" t="s">
        <v>61</v>
      </c>
      <c r="J114">
        <v>948743.217711</v>
      </c>
      <c r="K114">
        <v>9471.0069070000009</v>
      </c>
      <c r="L114" t="s">
        <v>70</v>
      </c>
      <c r="M114" t="s">
        <v>1168</v>
      </c>
      <c r="N114" t="s">
        <v>10</v>
      </c>
    </row>
    <row r="115" spans="1:14" x14ac:dyDescent="0.25">
      <c r="A115">
        <v>149</v>
      </c>
      <c r="B115" t="s">
        <v>8</v>
      </c>
      <c r="C115">
        <v>92</v>
      </c>
      <c r="D115">
        <v>9762.1163949999991</v>
      </c>
      <c r="E115" t="s">
        <v>277</v>
      </c>
      <c r="F115" t="s">
        <v>342</v>
      </c>
      <c r="G115" t="s">
        <v>442</v>
      </c>
      <c r="H115">
        <v>0.7</v>
      </c>
      <c r="I115" t="s">
        <v>61</v>
      </c>
      <c r="J115">
        <v>948743.217711</v>
      </c>
      <c r="K115">
        <v>9471.0069070000009</v>
      </c>
      <c r="L115" t="s">
        <v>70</v>
      </c>
      <c r="M115" t="s">
        <v>1168</v>
      </c>
      <c r="N115" t="s">
        <v>183</v>
      </c>
    </row>
    <row r="116" spans="1:14" x14ac:dyDescent="0.25">
      <c r="A116">
        <v>179</v>
      </c>
      <c r="B116" t="s">
        <v>8</v>
      </c>
      <c r="C116">
        <v>111</v>
      </c>
      <c r="D116">
        <v>129124.38581000001</v>
      </c>
      <c r="E116" t="s">
        <v>293</v>
      </c>
      <c r="F116" t="s">
        <v>342</v>
      </c>
      <c r="G116" t="s">
        <v>442</v>
      </c>
      <c r="H116">
        <v>0.7</v>
      </c>
      <c r="I116" t="s">
        <v>61</v>
      </c>
      <c r="J116">
        <v>948743.217711</v>
      </c>
      <c r="K116">
        <v>9471.0069070000009</v>
      </c>
      <c r="L116" t="s">
        <v>70</v>
      </c>
      <c r="M116" t="s">
        <v>1168</v>
      </c>
      <c r="N116" t="s">
        <v>220</v>
      </c>
    </row>
    <row r="117" spans="1:14" x14ac:dyDescent="0.25">
      <c r="A117">
        <v>268</v>
      </c>
      <c r="B117" t="s">
        <v>8</v>
      </c>
      <c r="C117">
        <v>182</v>
      </c>
      <c r="D117">
        <v>1776.493563</v>
      </c>
      <c r="E117" t="s">
        <v>329</v>
      </c>
      <c r="F117" t="s">
        <v>342</v>
      </c>
      <c r="G117" t="s">
        <v>317</v>
      </c>
      <c r="H117">
        <v>0.2</v>
      </c>
      <c r="I117" t="s">
        <v>61</v>
      </c>
      <c r="J117">
        <v>948743.217711</v>
      </c>
      <c r="K117">
        <v>9471.0069070000009</v>
      </c>
      <c r="L117" t="s">
        <v>70</v>
      </c>
      <c r="M117" t="s">
        <v>1168</v>
      </c>
      <c r="N117" t="s">
        <v>183</v>
      </c>
    </row>
    <row r="118" spans="1:14" x14ac:dyDescent="0.25">
      <c r="A118">
        <v>8</v>
      </c>
      <c r="B118" t="s">
        <v>8</v>
      </c>
      <c r="C118">
        <v>6</v>
      </c>
      <c r="D118">
        <v>70091.080386000001</v>
      </c>
      <c r="E118" t="s">
        <v>191</v>
      </c>
      <c r="F118" t="s">
        <v>342</v>
      </c>
      <c r="G118" t="s">
        <v>184</v>
      </c>
      <c r="H118">
        <v>0.2</v>
      </c>
      <c r="I118" t="s">
        <v>194</v>
      </c>
      <c r="J118">
        <v>330239.90592599998</v>
      </c>
      <c r="K118">
        <v>3301.0226320000002</v>
      </c>
      <c r="L118" t="s">
        <v>70</v>
      </c>
      <c r="M118" t="s">
        <v>1128</v>
      </c>
      <c r="N118" t="s">
        <v>183</v>
      </c>
    </row>
    <row r="119" spans="1:14" x14ac:dyDescent="0.25">
      <c r="A119">
        <v>31</v>
      </c>
      <c r="B119" t="s">
        <v>8</v>
      </c>
      <c r="C119">
        <v>17</v>
      </c>
      <c r="D119">
        <v>72561.407770999998</v>
      </c>
      <c r="E119" t="s">
        <v>222</v>
      </c>
      <c r="F119" t="s">
        <v>342</v>
      </c>
      <c r="G119" t="s">
        <v>184</v>
      </c>
      <c r="H119">
        <v>0.2</v>
      </c>
      <c r="I119" t="s">
        <v>194</v>
      </c>
      <c r="J119">
        <v>330239.90592599998</v>
      </c>
      <c r="K119">
        <v>3301.0226320000002</v>
      </c>
      <c r="L119" t="s">
        <v>70</v>
      </c>
      <c r="M119" t="s">
        <v>1128</v>
      </c>
      <c r="N119" t="s">
        <v>186</v>
      </c>
    </row>
    <row r="120" spans="1:14" x14ac:dyDescent="0.25">
      <c r="A120">
        <v>81</v>
      </c>
      <c r="B120" t="s">
        <v>8</v>
      </c>
      <c r="C120">
        <v>50</v>
      </c>
      <c r="D120">
        <v>1120.8372440000001</v>
      </c>
      <c r="E120" t="s">
        <v>246</v>
      </c>
      <c r="F120" t="s">
        <v>342</v>
      </c>
      <c r="G120" t="s">
        <v>247</v>
      </c>
      <c r="H120">
        <v>0.3</v>
      </c>
      <c r="I120" t="s">
        <v>194</v>
      </c>
      <c r="J120">
        <v>330239.90592599998</v>
      </c>
      <c r="K120">
        <v>3301.0226320000002</v>
      </c>
      <c r="L120" t="s">
        <v>70</v>
      </c>
      <c r="M120" t="s">
        <v>1128</v>
      </c>
      <c r="N120" t="s">
        <v>183</v>
      </c>
    </row>
    <row r="121" spans="1:14" x14ac:dyDescent="0.25">
      <c r="A121">
        <v>114</v>
      </c>
      <c r="B121" t="s">
        <v>8</v>
      </c>
      <c r="C121">
        <v>72</v>
      </c>
      <c r="D121">
        <v>5.3179059999999998</v>
      </c>
      <c r="E121" t="s">
        <v>255</v>
      </c>
      <c r="F121" t="s">
        <v>342</v>
      </c>
      <c r="G121" t="s">
        <v>782</v>
      </c>
      <c r="H121">
        <v>0.8</v>
      </c>
      <c r="I121" t="s">
        <v>194</v>
      </c>
      <c r="J121">
        <v>330239.90592599998</v>
      </c>
      <c r="K121">
        <v>3301.0226320000002</v>
      </c>
      <c r="L121" t="s">
        <v>70</v>
      </c>
      <c r="M121" t="s">
        <v>1128</v>
      </c>
      <c r="N121" t="s">
        <v>183</v>
      </c>
    </row>
    <row r="122" spans="1:14" x14ac:dyDescent="0.25">
      <c r="A122">
        <v>120</v>
      </c>
      <c r="B122" t="s">
        <v>8</v>
      </c>
      <c r="C122">
        <v>75</v>
      </c>
      <c r="D122">
        <v>146.28173000000001</v>
      </c>
      <c r="E122" t="s">
        <v>260</v>
      </c>
      <c r="F122" t="s">
        <v>342</v>
      </c>
      <c r="G122" t="s">
        <v>782</v>
      </c>
      <c r="H122">
        <v>0.8</v>
      </c>
      <c r="I122" t="s">
        <v>194</v>
      </c>
      <c r="J122">
        <v>330239.90592599998</v>
      </c>
      <c r="K122">
        <v>3301.0226320000002</v>
      </c>
      <c r="L122" t="s">
        <v>70</v>
      </c>
      <c r="M122" t="s">
        <v>1128</v>
      </c>
      <c r="N122" t="s">
        <v>183</v>
      </c>
    </row>
    <row r="123" spans="1:14" x14ac:dyDescent="0.25">
      <c r="A123">
        <v>150</v>
      </c>
      <c r="B123" t="s">
        <v>8</v>
      </c>
      <c r="C123">
        <v>93</v>
      </c>
      <c r="D123">
        <v>77.220646000000002</v>
      </c>
      <c r="E123" t="s">
        <v>278</v>
      </c>
      <c r="F123" t="s">
        <v>342</v>
      </c>
      <c r="G123" t="s">
        <v>442</v>
      </c>
      <c r="H123">
        <v>0.7</v>
      </c>
      <c r="I123" t="s">
        <v>194</v>
      </c>
      <c r="J123">
        <v>330239.90592599998</v>
      </c>
      <c r="K123">
        <v>3301.0226320000002</v>
      </c>
      <c r="L123" t="s">
        <v>70</v>
      </c>
      <c r="M123" t="s">
        <v>1128</v>
      </c>
      <c r="N123" t="s">
        <v>183</v>
      </c>
    </row>
    <row r="124" spans="1:14" x14ac:dyDescent="0.25">
      <c r="A124">
        <v>151</v>
      </c>
      <c r="B124" t="s">
        <v>8</v>
      </c>
      <c r="C124">
        <v>94</v>
      </c>
      <c r="D124">
        <v>53.198512999999998</v>
      </c>
      <c r="E124" t="s">
        <v>279</v>
      </c>
      <c r="F124" t="s">
        <v>342</v>
      </c>
      <c r="G124" t="s">
        <v>442</v>
      </c>
      <c r="H124">
        <v>0.7</v>
      </c>
      <c r="I124" t="s">
        <v>194</v>
      </c>
      <c r="J124">
        <v>330239.90592599998</v>
      </c>
      <c r="K124">
        <v>3301.0226320000002</v>
      </c>
      <c r="L124" t="s">
        <v>70</v>
      </c>
      <c r="M124" t="s">
        <v>1128</v>
      </c>
      <c r="N124" t="s">
        <v>183</v>
      </c>
    </row>
    <row r="125" spans="1:14" x14ac:dyDescent="0.25">
      <c r="A125">
        <v>156</v>
      </c>
      <c r="B125" t="s">
        <v>8</v>
      </c>
      <c r="C125">
        <v>98</v>
      </c>
      <c r="D125">
        <v>52.571646999999999</v>
      </c>
      <c r="E125" t="s">
        <v>283</v>
      </c>
      <c r="F125" t="s">
        <v>342</v>
      </c>
      <c r="G125" t="s">
        <v>442</v>
      </c>
      <c r="H125">
        <v>0.7</v>
      </c>
      <c r="I125" t="s">
        <v>194</v>
      </c>
      <c r="J125">
        <v>330239.90592599998</v>
      </c>
      <c r="K125">
        <v>3301.0226320000002</v>
      </c>
      <c r="L125" t="s">
        <v>70</v>
      </c>
      <c r="M125" t="s">
        <v>1128</v>
      </c>
      <c r="N125" t="s">
        <v>183</v>
      </c>
    </row>
    <row r="126" spans="1:14" x14ac:dyDescent="0.25">
      <c r="A126">
        <v>176</v>
      </c>
      <c r="B126" t="s">
        <v>8</v>
      </c>
      <c r="C126">
        <v>110</v>
      </c>
      <c r="D126">
        <v>20049.942459000002</v>
      </c>
      <c r="E126" t="s">
        <v>292</v>
      </c>
      <c r="F126" t="s">
        <v>342</v>
      </c>
      <c r="G126" t="s">
        <v>442</v>
      </c>
      <c r="H126">
        <v>0.7</v>
      </c>
      <c r="I126" t="s">
        <v>194</v>
      </c>
      <c r="J126">
        <v>330239.90592599998</v>
      </c>
      <c r="K126">
        <v>3301.0226320000002</v>
      </c>
      <c r="L126" t="s">
        <v>70</v>
      </c>
      <c r="M126" t="s">
        <v>1128</v>
      </c>
      <c r="N126" t="s">
        <v>220</v>
      </c>
    </row>
    <row r="127" spans="1:14" x14ac:dyDescent="0.25">
      <c r="A127">
        <v>259</v>
      </c>
      <c r="B127" t="s">
        <v>8</v>
      </c>
      <c r="C127">
        <v>175</v>
      </c>
      <c r="D127">
        <v>120.64553100000001</v>
      </c>
      <c r="E127" t="s">
        <v>323</v>
      </c>
      <c r="F127" t="s">
        <v>342</v>
      </c>
      <c r="G127" t="s">
        <v>317</v>
      </c>
      <c r="H127">
        <v>0.2</v>
      </c>
      <c r="I127" t="s">
        <v>194</v>
      </c>
      <c r="J127">
        <v>330239.90592599998</v>
      </c>
      <c r="K127">
        <v>3301.0226320000002</v>
      </c>
      <c r="L127" t="s">
        <v>70</v>
      </c>
      <c r="M127" t="s">
        <v>1128</v>
      </c>
      <c r="N127" t="s">
        <v>220</v>
      </c>
    </row>
    <row r="128" spans="1:14" x14ac:dyDescent="0.25">
      <c r="A128">
        <v>263</v>
      </c>
      <c r="B128" t="s">
        <v>8</v>
      </c>
      <c r="C128">
        <v>178</v>
      </c>
      <c r="D128">
        <v>4.5364000000000002E-2</v>
      </c>
      <c r="E128" t="s">
        <v>326</v>
      </c>
      <c r="F128" t="s">
        <v>342</v>
      </c>
      <c r="G128" t="s">
        <v>317</v>
      </c>
      <c r="H128">
        <v>0.2</v>
      </c>
      <c r="I128" t="s">
        <v>194</v>
      </c>
      <c r="J128">
        <v>330239.90592599998</v>
      </c>
      <c r="K128">
        <v>3301.0226320000002</v>
      </c>
      <c r="L128" t="s">
        <v>70</v>
      </c>
      <c r="M128" t="s">
        <v>1128</v>
      </c>
      <c r="N128" t="s">
        <v>220</v>
      </c>
    </row>
    <row r="129" spans="1:14" x14ac:dyDescent="0.25">
      <c r="A129">
        <v>117</v>
      </c>
      <c r="B129" t="s">
        <v>8</v>
      </c>
      <c r="C129">
        <v>74</v>
      </c>
      <c r="D129">
        <v>250.817105</v>
      </c>
      <c r="E129" t="s">
        <v>257</v>
      </c>
      <c r="F129" t="s">
        <v>342</v>
      </c>
      <c r="G129" t="s">
        <v>782</v>
      </c>
      <c r="H129">
        <v>0.8</v>
      </c>
      <c r="I129" t="s">
        <v>258</v>
      </c>
      <c r="J129">
        <v>35711.266671999998</v>
      </c>
      <c r="K129">
        <v>356.83967200000001</v>
      </c>
      <c r="L129" t="s">
        <v>70</v>
      </c>
      <c r="M129" t="s">
        <v>1185</v>
      </c>
      <c r="N129" t="s">
        <v>186</v>
      </c>
    </row>
    <row r="130" spans="1:14" x14ac:dyDescent="0.25">
      <c r="A130">
        <v>34</v>
      </c>
      <c r="B130" t="s">
        <v>8</v>
      </c>
      <c r="C130">
        <v>20</v>
      </c>
      <c r="D130">
        <v>28387.979920000002</v>
      </c>
      <c r="E130" t="s">
        <v>224</v>
      </c>
      <c r="F130" t="s">
        <v>342</v>
      </c>
      <c r="G130" t="s">
        <v>184</v>
      </c>
      <c r="H130">
        <v>0.2</v>
      </c>
      <c r="I130" t="s">
        <v>64</v>
      </c>
      <c r="J130">
        <v>825083.713506</v>
      </c>
      <c r="K130">
        <v>8257.3700090000002</v>
      </c>
      <c r="L130" t="s">
        <v>70</v>
      </c>
      <c r="M130" t="s">
        <v>1143</v>
      </c>
      <c r="N130" t="s">
        <v>183</v>
      </c>
    </row>
    <row r="131" spans="1:14" x14ac:dyDescent="0.25">
      <c r="A131">
        <v>79</v>
      </c>
      <c r="B131" t="s">
        <v>8</v>
      </c>
      <c r="C131">
        <v>48</v>
      </c>
      <c r="D131">
        <v>2157.6856229999999</v>
      </c>
      <c r="E131" t="s">
        <v>63</v>
      </c>
      <c r="F131" t="s">
        <v>10</v>
      </c>
      <c r="G131" t="s">
        <v>43</v>
      </c>
      <c r="H131">
        <v>0.4</v>
      </c>
      <c r="I131" t="s">
        <v>64</v>
      </c>
      <c r="J131">
        <v>825083.713506</v>
      </c>
      <c r="K131">
        <v>8257.3700090000002</v>
      </c>
      <c r="L131" t="s">
        <v>70</v>
      </c>
      <c r="M131" t="s">
        <v>1143</v>
      </c>
      <c r="N131" t="s">
        <v>10</v>
      </c>
    </row>
    <row r="132" spans="1:14" x14ac:dyDescent="0.25">
      <c r="A132">
        <v>231</v>
      </c>
      <c r="B132" t="s">
        <v>8</v>
      </c>
      <c r="C132">
        <v>157</v>
      </c>
      <c r="D132">
        <v>592.42384900000002</v>
      </c>
      <c r="E132" t="s">
        <v>135</v>
      </c>
      <c r="F132" t="s">
        <v>10</v>
      </c>
      <c r="G132" t="s">
        <v>43</v>
      </c>
      <c r="H132">
        <v>0.4</v>
      </c>
      <c r="I132" t="s">
        <v>64</v>
      </c>
      <c r="J132">
        <v>825083.713506</v>
      </c>
      <c r="K132">
        <v>8257.3700090000002</v>
      </c>
      <c r="L132" t="s">
        <v>70</v>
      </c>
      <c r="M132" t="s">
        <v>1143</v>
      </c>
      <c r="N132" t="s">
        <v>10</v>
      </c>
    </row>
    <row r="133" spans="1:14" x14ac:dyDescent="0.25">
      <c r="A133">
        <v>251</v>
      </c>
      <c r="B133" t="s">
        <v>8</v>
      </c>
      <c r="C133">
        <v>169</v>
      </c>
      <c r="D133">
        <v>186.407059</v>
      </c>
      <c r="E133" t="s">
        <v>316</v>
      </c>
      <c r="F133" t="s">
        <v>342</v>
      </c>
      <c r="G133" t="s">
        <v>317</v>
      </c>
      <c r="H133">
        <v>0.2</v>
      </c>
      <c r="I133" t="s">
        <v>64</v>
      </c>
      <c r="J133">
        <v>825083.713506</v>
      </c>
      <c r="K133">
        <v>8257.3700090000002</v>
      </c>
      <c r="L133" t="s">
        <v>70</v>
      </c>
      <c r="M133" t="s">
        <v>1143</v>
      </c>
      <c r="N133" t="s">
        <v>183</v>
      </c>
    </row>
    <row r="134" spans="1:14" x14ac:dyDescent="0.25">
      <c r="A134">
        <v>162</v>
      </c>
      <c r="B134" t="s">
        <v>8</v>
      </c>
      <c r="C134">
        <v>101</v>
      </c>
      <c r="D134">
        <v>521280.272237</v>
      </c>
      <c r="E134" t="s">
        <v>116</v>
      </c>
      <c r="F134" t="s">
        <v>10</v>
      </c>
      <c r="G134" t="s">
        <v>11</v>
      </c>
      <c r="H134">
        <v>0.7</v>
      </c>
      <c r="I134" t="s">
        <v>120</v>
      </c>
      <c r="J134">
        <v>1164416.4268799999</v>
      </c>
      <c r="K134">
        <v>11674.33916</v>
      </c>
      <c r="L134" t="s">
        <v>70</v>
      </c>
      <c r="M134" t="s">
        <v>1198</v>
      </c>
      <c r="N134" t="s">
        <v>10</v>
      </c>
    </row>
    <row r="135" spans="1:14" x14ac:dyDescent="0.25">
      <c r="A135">
        <v>56</v>
      </c>
      <c r="B135" t="s">
        <v>8</v>
      </c>
      <c r="C135">
        <v>34</v>
      </c>
      <c r="D135">
        <v>5337.4413080000004</v>
      </c>
      <c r="E135" t="s">
        <v>41</v>
      </c>
      <c r="F135" t="s">
        <v>10</v>
      </c>
      <c r="G135" t="s">
        <v>11</v>
      </c>
      <c r="H135">
        <v>0.7</v>
      </c>
      <c r="I135" t="s">
        <v>42</v>
      </c>
      <c r="J135">
        <v>1687735.0570110001</v>
      </c>
      <c r="K135">
        <v>16924.888429999999</v>
      </c>
      <c r="L135" t="s">
        <v>70</v>
      </c>
      <c r="M135" t="s">
        <v>1158</v>
      </c>
      <c r="N135" t="s">
        <v>10</v>
      </c>
    </row>
    <row r="136" spans="1:14" x14ac:dyDescent="0.25">
      <c r="A136">
        <v>159</v>
      </c>
      <c r="B136" t="s">
        <v>8</v>
      </c>
      <c r="C136">
        <v>101</v>
      </c>
      <c r="D136">
        <v>809261.97120799997</v>
      </c>
      <c r="E136" t="s">
        <v>116</v>
      </c>
      <c r="F136" t="s">
        <v>10</v>
      </c>
      <c r="G136" t="s">
        <v>11</v>
      </c>
      <c r="H136">
        <v>0.7</v>
      </c>
      <c r="I136" t="s">
        <v>42</v>
      </c>
      <c r="J136">
        <v>1687735.0570110001</v>
      </c>
      <c r="K136">
        <v>16924.888429999999</v>
      </c>
      <c r="L136" t="s">
        <v>70</v>
      </c>
      <c r="M136" t="s">
        <v>1158</v>
      </c>
      <c r="N136" t="s">
        <v>10</v>
      </c>
    </row>
    <row r="137" spans="1:14" x14ac:dyDescent="0.25">
      <c r="A137">
        <v>223</v>
      </c>
      <c r="B137" t="s">
        <v>8</v>
      </c>
      <c r="C137">
        <v>152</v>
      </c>
      <c r="D137">
        <v>11887.752782</v>
      </c>
      <c r="E137" t="s">
        <v>128</v>
      </c>
      <c r="F137" t="s">
        <v>10</v>
      </c>
      <c r="G137" t="s">
        <v>11</v>
      </c>
      <c r="H137">
        <v>0.7</v>
      </c>
      <c r="I137" t="s">
        <v>42</v>
      </c>
      <c r="J137">
        <v>1687735.0570110001</v>
      </c>
      <c r="K137">
        <v>16924.888429999999</v>
      </c>
      <c r="L137" t="s">
        <v>70</v>
      </c>
      <c r="M137" t="s">
        <v>1158</v>
      </c>
      <c r="N137" t="s">
        <v>10</v>
      </c>
    </row>
    <row r="138" spans="1:14" x14ac:dyDescent="0.25">
      <c r="A138">
        <v>112</v>
      </c>
      <c r="B138" t="s">
        <v>8</v>
      </c>
      <c r="C138">
        <v>71</v>
      </c>
      <c r="D138">
        <v>50748.509642999998</v>
      </c>
      <c r="E138" t="s">
        <v>100</v>
      </c>
      <c r="F138" t="s">
        <v>10</v>
      </c>
      <c r="G138" t="s">
        <v>11</v>
      </c>
      <c r="H138">
        <v>0.7</v>
      </c>
      <c r="I138" t="s">
        <v>103</v>
      </c>
      <c r="J138">
        <v>451412.36000300001</v>
      </c>
      <c r="K138">
        <v>4517.5522540000002</v>
      </c>
      <c r="L138" t="s">
        <v>70</v>
      </c>
      <c r="M138" t="s">
        <v>1184</v>
      </c>
      <c r="N138" t="s">
        <v>10</v>
      </c>
    </row>
    <row r="139" spans="1:14" x14ac:dyDescent="0.25">
      <c r="A139">
        <v>276</v>
      </c>
      <c r="B139" t="s">
        <v>8</v>
      </c>
      <c r="C139">
        <v>190</v>
      </c>
      <c r="D139">
        <v>39888.560476999999</v>
      </c>
      <c r="E139" t="s">
        <v>144</v>
      </c>
      <c r="F139" t="s">
        <v>10</v>
      </c>
      <c r="G139" t="s">
        <v>11</v>
      </c>
      <c r="H139">
        <v>0.7</v>
      </c>
      <c r="I139" t="s">
        <v>103</v>
      </c>
      <c r="J139">
        <v>451412.36000300001</v>
      </c>
      <c r="K139">
        <v>4517.5522540000002</v>
      </c>
      <c r="L139" t="s">
        <v>70</v>
      </c>
      <c r="M139" t="s">
        <v>1184</v>
      </c>
      <c r="N139" t="s">
        <v>10</v>
      </c>
    </row>
    <row r="140" spans="1:14" x14ac:dyDescent="0.25">
      <c r="A140">
        <v>284</v>
      </c>
      <c r="B140" t="s">
        <v>8</v>
      </c>
      <c r="C140">
        <v>193</v>
      </c>
      <c r="D140">
        <v>5336.0245260000002</v>
      </c>
      <c r="E140" t="s">
        <v>153</v>
      </c>
      <c r="F140" t="s">
        <v>10</v>
      </c>
      <c r="G140" t="s">
        <v>11</v>
      </c>
      <c r="H140">
        <v>0.7</v>
      </c>
      <c r="I140" t="s">
        <v>103</v>
      </c>
      <c r="J140">
        <v>451412.36000300001</v>
      </c>
      <c r="K140">
        <v>4517.5522540000002</v>
      </c>
      <c r="L140" t="s">
        <v>70</v>
      </c>
      <c r="M140" t="s">
        <v>1184</v>
      </c>
      <c r="N140" t="s">
        <v>10</v>
      </c>
    </row>
    <row r="141" spans="1:14" x14ac:dyDescent="0.25">
      <c r="A141">
        <v>122</v>
      </c>
      <c r="B141" t="s">
        <v>8</v>
      </c>
      <c r="C141">
        <v>77</v>
      </c>
      <c r="D141">
        <v>59007.328480999997</v>
      </c>
      <c r="E141" t="s">
        <v>106</v>
      </c>
      <c r="F141" t="s">
        <v>10</v>
      </c>
      <c r="G141" t="s">
        <v>11</v>
      </c>
      <c r="H141">
        <v>0.7</v>
      </c>
      <c r="I141" t="s">
        <v>107</v>
      </c>
      <c r="J141">
        <v>473168.84588799998</v>
      </c>
      <c r="K141">
        <v>4729.9404969999996</v>
      </c>
      <c r="L141" t="s">
        <v>70</v>
      </c>
      <c r="M141" t="s">
        <v>1187</v>
      </c>
      <c r="N141" t="s">
        <v>10</v>
      </c>
    </row>
    <row r="142" spans="1:14" x14ac:dyDescent="0.25">
      <c r="A142">
        <v>39</v>
      </c>
      <c r="B142" t="s">
        <v>8</v>
      </c>
      <c r="C142">
        <v>23</v>
      </c>
      <c r="D142">
        <v>38753.009171999998</v>
      </c>
      <c r="E142" t="s">
        <v>229</v>
      </c>
      <c r="F142" t="s">
        <v>342</v>
      </c>
      <c r="G142" t="s">
        <v>184</v>
      </c>
      <c r="H142">
        <v>0.2</v>
      </c>
      <c r="I142" t="s">
        <v>230</v>
      </c>
      <c r="J142">
        <v>505256.21953399997</v>
      </c>
      <c r="K142">
        <v>5049.987897</v>
      </c>
      <c r="L142" t="s">
        <v>70</v>
      </c>
      <c r="M142" t="s">
        <v>1147</v>
      </c>
      <c r="N142" t="s">
        <v>186</v>
      </c>
    </row>
    <row r="143" spans="1:14" x14ac:dyDescent="0.25">
      <c r="A143">
        <v>42</v>
      </c>
      <c r="B143" t="s">
        <v>8</v>
      </c>
      <c r="C143">
        <v>25</v>
      </c>
      <c r="D143">
        <v>35374.431728000003</v>
      </c>
      <c r="E143" t="s">
        <v>233</v>
      </c>
      <c r="F143" t="s">
        <v>342</v>
      </c>
      <c r="G143" t="s">
        <v>184</v>
      </c>
      <c r="H143">
        <v>0.2</v>
      </c>
      <c r="I143" t="s">
        <v>230</v>
      </c>
      <c r="J143">
        <v>505256.21953399997</v>
      </c>
      <c r="K143">
        <v>5049.987897</v>
      </c>
      <c r="L143" t="s">
        <v>70</v>
      </c>
      <c r="M143" t="s">
        <v>1147</v>
      </c>
      <c r="N143" t="s">
        <v>186</v>
      </c>
    </row>
    <row r="144" spans="1:14" x14ac:dyDescent="0.25">
      <c r="A144">
        <v>43</v>
      </c>
      <c r="B144" t="s">
        <v>8</v>
      </c>
      <c r="C144">
        <v>26</v>
      </c>
      <c r="D144">
        <v>8985.4118330000001</v>
      </c>
      <c r="E144" t="s">
        <v>234</v>
      </c>
      <c r="F144" t="s">
        <v>342</v>
      </c>
      <c r="G144" t="s">
        <v>184</v>
      </c>
      <c r="H144">
        <v>0.2</v>
      </c>
      <c r="I144" t="s">
        <v>230</v>
      </c>
      <c r="J144">
        <v>505256.21953399997</v>
      </c>
      <c r="K144">
        <v>5049.987897</v>
      </c>
      <c r="L144" t="s">
        <v>70</v>
      </c>
      <c r="M144" t="s">
        <v>1147</v>
      </c>
      <c r="N144" t="s">
        <v>186</v>
      </c>
    </row>
    <row r="145" spans="1:14" x14ac:dyDescent="0.25">
      <c r="A145">
        <v>87</v>
      </c>
      <c r="B145" t="s">
        <v>8</v>
      </c>
      <c r="C145">
        <v>54</v>
      </c>
      <c r="D145">
        <v>1113.084488</v>
      </c>
      <c r="E145" t="s">
        <v>253</v>
      </c>
      <c r="F145" t="s">
        <v>342</v>
      </c>
      <c r="G145" t="s">
        <v>247</v>
      </c>
      <c r="H145">
        <v>0.3</v>
      </c>
      <c r="I145" t="s">
        <v>254</v>
      </c>
      <c r="J145">
        <v>243162.46339200001</v>
      </c>
      <c r="K145">
        <v>2430.0000650000002</v>
      </c>
      <c r="L145" t="s">
        <v>70</v>
      </c>
      <c r="M145" t="s">
        <v>1173</v>
      </c>
      <c r="N145" t="s">
        <v>183</v>
      </c>
    </row>
    <row r="146" spans="1:14" x14ac:dyDescent="0.25">
      <c r="A146">
        <v>170</v>
      </c>
      <c r="B146" t="s">
        <v>8</v>
      </c>
      <c r="C146">
        <v>104</v>
      </c>
      <c r="D146">
        <v>48.834417999999999</v>
      </c>
      <c r="E146" t="s">
        <v>971</v>
      </c>
      <c r="F146" t="s">
        <v>342</v>
      </c>
      <c r="G146" t="s">
        <v>442</v>
      </c>
      <c r="H146">
        <v>0.7</v>
      </c>
      <c r="I146" t="s">
        <v>254</v>
      </c>
      <c r="J146">
        <v>243162.46339200001</v>
      </c>
      <c r="K146">
        <v>2430.0000650000002</v>
      </c>
      <c r="L146" t="s">
        <v>70</v>
      </c>
      <c r="M146" t="s">
        <v>1173</v>
      </c>
      <c r="N146" t="s">
        <v>186</v>
      </c>
    </row>
    <row r="147" spans="1:14" x14ac:dyDescent="0.25">
      <c r="A147">
        <v>0</v>
      </c>
      <c r="B147" t="s">
        <v>8</v>
      </c>
      <c r="C147">
        <v>0</v>
      </c>
      <c r="D147">
        <v>109413.156649</v>
      </c>
      <c r="E147" t="s">
        <v>9</v>
      </c>
      <c r="F147" t="s">
        <v>10</v>
      </c>
      <c r="G147" t="s">
        <v>11</v>
      </c>
      <c r="H147">
        <v>0.7</v>
      </c>
      <c r="I147" t="s">
        <v>12</v>
      </c>
      <c r="J147">
        <v>2261825.8488540002</v>
      </c>
      <c r="K147">
        <v>22618.186409999998</v>
      </c>
      <c r="L147" t="s">
        <v>70</v>
      </c>
      <c r="M147" t="s">
        <v>1121</v>
      </c>
      <c r="N147" t="s">
        <v>10</v>
      </c>
    </row>
    <row r="148" spans="1:14" x14ac:dyDescent="0.25">
      <c r="A148">
        <v>53</v>
      </c>
      <c r="B148" t="s">
        <v>8</v>
      </c>
      <c r="C148">
        <v>33</v>
      </c>
      <c r="D148">
        <v>4274.318894</v>
      </c>
      <c r="E148" t="s">
        <v>37</v>
      </c>
      <c r="F148" t="s">
        <v>10</v>
      </c>
      <c r="G148" t="s">
        <v>43</v>
      </c>
      <c r="H148">
        <v>0.4</v>
      </c>
      <c r="I148" t="s">
        <v>12</v>
      </c>
      <c r="J148">
        <v>2261825.8488540002</v>
      </c>
      <c r="K148">
        <v>22618.186409999998</v>
      </c>
      <c r="L148" t="s">
        <v>70</v>
      </c>
      <c r="M148" t="s">
        <v>1121</v>
      </c>
      <c r="N148" t="s">
        <v>10</v>
      </c>
    </row>
    <row r="149" spans="1:14" x14ac:dyDescent="0.25">
      <c r="A149">
        <v>91</v>
      </c>
      <c r="B149" t="s">
        <v>8</v>
      </c>
      <c r="C149">
        <v>57</v>
      </c>
      <c r="D149">
        <v>153549.63312799999</v>
      </c>
      <c r="E149" t="s">
        <v>72</v>
      </c>
      <c r="F149" t="s">
        <v>10</v>
      </c>
      <c r="G149" t="s">
        <v>11</v>
      </c>
      <c r="H149">
        <v>0.7</v>
      </c>
      <c r="I149" t="s">
        <v>12</v>
      </c>
      <c r="J149">
        <v>2261825.8488540002</v>
      </c>
      <c r="K149">
        <v>22618.186409999998</v>
      </c>
      <c r="L149" t="s">
        <v>70</v>
      </c>
      <c r="M149" t="s">
        <v>1121</v>
      </c>
      <c r="N149" t="s">
        <v>10</v>
      </c>
    </row>
    <row r="150" spans="1:14" x14ac:dyDescent="0.25">
      <c r="A150">
        <v>47</v>
      </c>
      <c r="B150" t="s">
        <v>8</v>
      </c>
      <c r="C150">
        <v>30</v>
      </c>
      <c r="D150">
        <v>138667.67654399999</v>
      </c>
      <c r="E150" t="s">
        <v>18</v>
      </c>
      <c r="F150" t="s">
        <v>10</v>
      </c>
      <c r="G150" t="s">
        <v>11</v>
      </c>
      <c r="H150">
        <v>0.7</v>
      </c>
      <c r="I150" t="s">
        <v>26</v>
      </c>
      <c r="J150">
        <v>2636627.3394769998</v>
      </c>
      <c r="K150">
        <v>26419.201140000001</v>
      </c>
      <c r="L150" t="s">
        <v>70</v>
      </c>
      <c r="M150" t="s">
        <v>1151</v>
      </c>
      <c r="N150" t="s">
        <v>10</v>
      </c>
    </row>
    <row r="151" spans="1:14" x14ac:dyDescent="0.25">
      <c r="A151">
        <v>66</v>
      </c>
      <c r="B151" t="s">
        <v>8</v>
      </c>
      <c r="C151">
        <v>38</v>
      </c>
      <c r="D151">
        <v>393880.36183800001</v>
      </c>
      <c r="E151" t="s">
        <v>55</v>
      </c>
      <c r="F151" t="s">
        <v>10</v>
      </c>
      <c r="G151" t="s">
        <v>11</v>
      </c>
      <c r="H151">
        <v>0.7</v>
      </c>
      <c r="I151" t="s">
        <v>26</v>
      </c>
      <c r="J151">
        <v>2636627.3394769998</v>
      </c>
      <c r="K151">
        <v>26419.201140000001</v>
      </c>
      <c r="L151" t="s">
        <v>70</v>
      </c>
      <c r="M151" t="s">
        <v>1151</v>
      </c>
      <c r="N151" t="s">
        <v>10</v>
      </c>
    </row>
    <row r="152" spans="1:14" x14ac:dyDescent="0.25">
      <c r="A152">
        <v>158</v>
      </c>
      <c r="B152" t="s">
        <v>8</v>
      </c>
      <c r="C152">
        <v>100</v>
      </c>
      <c r="D152">
        <v>933664.78179899999</v>
      </c>
      <c r="E152" t="s">
        <v>115</v>
      </c>
      <c r="F152" t="s">
        <v>10</v>
      </c>
      <c r="G152" t="s">
        <v>11</v>
      </c>
      <c r="H152">
        <v>0.7</v>
      </c>
      <c r="I152" t="s">
        <v>26</v>
      </c>
      <c r="J152">
        <v>2636627.3394769998</v>
      </c>
      <c r="K152">
        <v>26419.201140000001</v>
      </c>
      <c r="L152" t="s">
        <v>70</v>
      </c>
      <c r="M152" t="s">
        <v>1151</v>
      </c>
      <c r="N152" t="s">
        <v>10</v>
      </c>
    </row>
    <row r="153" spans="1:14" x14ac:dyDescent="0.25">
      <c r="A153">
        <v>204</v>
      </c>
      <c r="B153" t="s">
        <v>8</v>
      </c>
      <c r="C153">
        <v>134</v>
      </c>
      <c r="D153">
        <v>39.196472999999997</v>
      </c>
      <c r="E153" t="s">
        <v>928</v>
      </c>
      <c r="F153" t="s">
        <v>342</v>
      </c>
      <c r="G153" t="s">
        <v>442</v>
      </c>
      <c r="H153">
        <v>0.7</v>
      </c>
      <c r="I153" t="s">
        <v>26</v>
      </c>
      <c r="J153">
        <v>2636627.3394769998</v>
      </c>
      <c r="K153">
        <v>26419.201140000001</v>
      </c>
      <c r="L153" t="s">
        <v>70</v>
      </c>
      <c r="M153" t="s">
        <v>1151</v>
      </c>
      <c r="N153" t="s">
        <v>186</v>
      </c>
    </row>
    <row r="154" spans="1:14" x14ac:dyDescent="0.25">
      <c r="A154">
        <v>289</v>
      </c>
      <c r="B154" t="s">
        <v>8</v>
      </c>
      <c r="C154">
        <v>195</v>
      </c>
      <c r="D154">
        <v>147094.48793900001</v>
      </c>
      <c r="E154" t="s">
        <v>155</v>
      </c>
      <c r="F154" t="s">
        <v>10</v>
      </c>
      <c r="G154" t="s">
        <v>11</v>
      </c>
      <c r="H154">
        <v>0.7</v>
      </c>
      <c r="I154" t="s">
        <v>26</v>
      </c>
      <c r="J154">
        <v>2636627.3394769998</v>
      </c>
      <c r="K154">
        <v>26419.201140000001</v>
      </c>
      <c r="L154" t="s">
        <v>70</v>
      </c>
      <c r="M154" t="s">
        <v>1151</v>
      </c>
      <c r="N154" t="s">
        <v>10</v>
      </c>
    </row>
    <row r="155" spans="1:14" x14ac:dyDescent="0.25">
      <c r="A155">
        <v>32</v>
      </c>
      <c r="B155" t="s">
        <v>8</v>
      </c>
      <c r="C155">
        <v>18</v>
      </c>
      <c r="D155">
        <v>234.54665499999999</v>
      </c>
      <c r="E155" t="s">
        <v>941</v>
      </c>
      <c r="F155" t="s">
        <v>342</v>
      </c>
      <c r="G155" t="s">
        <v>184</v>
      </c>
      <c r="H155">
        <v>0.2</v>
      </c>
      <c r="I155" t="s">
        <v>290</v>
      </c>
      <c r="J155">
        <v>366768.69233699999</v>
      </c>
      <c r="K155">
        <v>3672.4249960000002</v>
      </c>
      <c r="L155" t="s">
        <v>70</v>
      </c>
      <c r="M155" t="s">
        <v>1142</v>
      </c>
      <c r="N155" t="s">
        <v>186</v>
      </c>
    </row>
    <row r="156" spans="1:14" x14ac:dyDescent="0.25">
      <c r="A156">
        <v>196</v>
      </c>
      <c r="B156" t="s">
        <v>8</v>
      </c>
      <c r="C156">
        <v>126</v>
      </c>
      <c r="D156">
        <v>103.166134</v>
      </c>
      <c r="E156" t="s">
        <v>974</v>
      </c>
      <c r="F156" t="s">
        <v>342</v>
      </c>
      <c r="G156" t="s">
        <v>442</v>
      </c>
      <c r="H156">
        <v>0.7</v>
      </c>
      <c r="I156" t="s">
        <v>290</v>
      </c>
      <c r="J156">
        <v>366768.69233699999</v>
      </c>
      <c r="K156">
        <v>3672.4249960000002</v>
      </c>
      <c r="L156" t="s">
        <v>70</v>
      </c>
      <c r="M156" t="s">
        <v>1142</v>
      </c>
      <c r="N156" t="s">
        <v>186</v>
      </c>
    </row>
    <row r="157" spans="1:14" x14ac:dyDescent="0.25">
      <c r="A157">
        <v>58</v>
      </c>
      <c r="B157" t="s">
        <v>8</v>
      </c>
      <c r="C157">
        <v>35</v>
      </c>
      <c r="D157">
        <v>3118.6646810000002</v>
      </c>
      <c r="E157" t="s">
        <v>968</v>
      </c>
      <c r="F157" t="s">
        <v>10</v>
      </c>
      <c r="G157" t="s">
        <v>29</v>
      </c>
      <c r="H157">
        <v>0.65</v>
      </c>
      <c r="I157" t="s">
        <v>44</v>
      </c>
      <c r="J157">
        <v>427931.32347599999</v>
      </c>
      <c r="K157">
        <v>4278.7811540000002</v>
      </c>
      <c r="L157" t="s">
        <v>70</v>
      </c>
      <c r="M157" t="s">
        <v>1160</v>
      </c>
      <c r="N157" t="s">
        <v>10</v>
      </c>
    </row>
    <row r="158" spans="1:14" x14ac:dyDescent="0.25">
      <c r="A158">
        <v>101</v>
      </c>
      <c r="B158" t="s">
        <v>8</v>
      </c>
      <c r="C158">
        <v>64</v>
      </c>
      <c r="D158">
        <v>581.55238999999995</v>
      </c>
      <c r="E158" t="s">
        <v>87</v>
      </c>
      <c r="F158" t="s">
        <v>10</v>
      </c>
      <c r="G158" t="s">
        <v>11</v>
      </c>
      <c r="H158">
        <v>0.7</v>
      </c>
      <c r="I158" t="s">
        <v>44</v>
      </c>
      <c r="J158">
        <v>427931.32347599999</v>
      </c>
      <c r="K158">
        <v>4278.7811540000002</v>
      </c>
      <c r="L158" t="s">
        <v>70</v>
      </c>
      <c r="M158" t="s">
        <v>1160</v>
      </c>
      <c r="N158" t="s">
        <v>10</v>
      </c>
    </row>
    <row r="159" spans="1:14" x14ac:dyDescent="0.25">
      <c r="A159">
        <v>282</v>
      </c>
      <c r="B159" t="s">
        <v>8</v>
      </c>
      <c r="C159">
        <v>192</v>
      </c>
      <c r="D159">
        <v>6007.7311369999998</v>
      </c>
      <c r="E159" t="s">
        <v>152</v>
      </c>
      <c r="F159" t="s">
        <v>10</v>
      </c>
      <c r="G159" t="s">
        <v>11</v>
      </c>
      <c r="H159">
        <v>0.7</v>
      </c>
      <c r="I159" t="s">
        <v>44</v>
      </c>
      <c r="J159">
        <v>427931.32347599999</v>
      </c>
      <c r="K159">
        <v>4278.7811540000002</v>
      </c>
      <c r="L159" t="s">
        <v>70</v>
      </c>
      <c r="M159" t="s">
        <v>1160</v>
      </c>
      <c r="N159" t="s">
        <v>10</v>
      </c>
    </row>
    <row r="160" spans="1:14" x14ac:dyDescent="0.25">
      <c r="A160">
        <v>295</v>
      </c>
      <c r="B160" t="s">
        <v>8</v>
      </c>
      <c r="C160">
        <v>199</v>
      </c>
      <c r="D160">
        <v>24955.186556000001</v>
      </c>
      <c r="E160" t="s">
        <v>162</v>
      </c>
      <c r="F160" t="s">
        <v>10</v>
      </c>
      <c r="G160" t="s">
        <v>11</v>
      </c>
      <c r="H160">
        <v>0.7</v>
      </c>
      <c r="I160" t="s">
        <v>44</v>
      </c>
      <c r="J160">
        <v>427931.32347599999</v>
      </c>
      <c r="K160">
        <v>4278.7811540000002</v>
      </c>
      <c r="L160" t="s">
        <v>70</v>
      </c>
      <c r="M160" t="s">
        <v>1160</v>
      </c>
      <c r="N160" t="s">
        <v>10</v>
      </c>
    </row>
    <row r="161" spans="1:14" x14ac:dyDescent="0.25">
      <c r="A161">
        <v>166</v>
      </c>
      <c r="B161" t="s">
        <v>8</v>
      </c>
      <c r="C161">
        <v>101</v>
      </c>
      <c r="D161">
        <v>143204.36008000001</v>
      </c>
      <c r="E161" t="s">
        <v>116</v>
      </c>
      <c r="F161" t="s">
        <v>10</v>
      </c>
      <c r="G161" t="s">
        <v>11</v>
      </c>
      <c r="H161">
        <v>0.7</v>
      </c>
      <c r="I161" t="s">
        <v>117</v>
      </c>
      <c r="J161">
        <v>1227905.6860229999</v>
      </c>
      <c r="K161">
        <v>12301.39899</v>
      </c>
      <c r="L161" t="s">
        <v>70</v>
      </c>
      <c r="M161" t="s">
        <v>1200</v>
      </c>
      <c r="N161" t="s">
        <v>10</v>
      </c>
    </row>
    <row r="162" spans="1:14" x14ac:dyDescent="0.25">
      <c r="A162">
        <v>185</v>
      </c>
      <c r="B162" t="s">
        <v>8</v>
      </c>
      <c r="C162">
        <v>115</v>
      </c>
      <c r="D162">
        <v>44.270954000000003</v>
      </c>
      <c r="E162" t="s">
        <v>298</v>
      </c>
      <c r="F162" t="s">
        <v>342</v>
      </c>
      <c r="G162" t="s">
        <v>442</v>
      </c>
      <c r="H162">
        <v>0.7</v>
      </c>
      <c r="I162" t="s">
        <v>117</v>
      </c>
      <c r="J162">
        <v>1227905.6860229999</v>
      </c>
      <c r="K162">
        <v>12301.39899</v>
      </c>
      <c r="L162" t="s">
        <v>70</v>
      </c>
      <c r="M162" t="s">
        <v>1200</v>
      </c>
      <c r="N162" t="s">
        <v>186</v>
      </c>
    </row>
    <row r="163" spans="1:14" x14ac:dyDescent="0.25">
      <c r="A163">
        <v>191</v>
      </c>
      <c r="B163" t="s">
        <v>8</v>
      </c>
      <c r="C163">
        <v>121</v>
      </c>
      <c r="D163">
        <v>14.106792</v>
      </c>
      <c r="E163" t="s">
        <v>599</v>
      </c>
      <c r="F163" t="s">
        <v>342</v>
      </c>
      <c r="G163" t="s">
        <v>442</v>
      </c>
      <c r="H163">
        <v>0.7</v>
      </c>
      <c r="I163" t="s">
        <v>117</v>
      </c>
      <c r="J163">
        <v>1227905.6860229999</v>
      </c>
      <c r="K163">
        <v>12301.39899</v>
      </c>
      <c r="L163" t="s">
        <v>70</v>
      </c>
      <c r="M163" t="s">
        <v>1200</v>
      </c>
      <c r="N163" t="s">
        <v>186</v>
      </c>
    </row>
    <row r="164" spans="1:14" x14ac:dyDescent="0.25">
      <c r="A164">
        <v>110</v>
      </c>
      <c r="B164" t="s">
        <v>8</v>
      </c>
      <c r="C164">
        <v>69</v>
      </c>
      <c r="D164">
        <v>16613.174180999998</v>
      </c>
      <c r="E164" t="s">
        <v>97</v>
      </c>
      <c r="F164" t="s">
        <v>10</v>
      </c>
      <c r="G164" t="s">
        <v>11</v>
      </c>
      <c r="H164">
        <v>0.7</v>
      </c>
      <c r="I164" t="s">
        <v>98</v>
      </c>
      <c r="J164">
        <v>523246.01210599998</v>
      </c>
      <c r="K164">
        <v>5234.7104259999996</v>
      </c>
      <c r="L164" t="s">
        <v>70</v>
      </c>
      <c r="M164" t="s">
        <v>1183</v>
      </c>
      <c r="N164" t="s">
        <v>10</v>
      </c>
    </row>
    <row r="165" spans="1:14" x14ac:dyDescent="0.25">
      <c r="A165">
        <v>123</v>
      </c>
      <c r="B165" t="s">
        <v>8</v>
      </c>
      <c r="C165">
        <v>77</v>
      </c>
      <c r="D165">
        <v>60418.482435999998</v>
      </c>
      <c r="E165" t="s">
        <v>106</v>
      </c>
      <c r="F165" t="s">
        <v>10</v>
      </c>
      <c r="G165" t="s">
        <v>11</v>
      </c>
      <c r="H165">
        <v>0.7</v>
      </c>
      <c r="I165" t="s">
        <v>98</v>
      </c>
      <c r="J165">
        <v>523246.01210599998</v>
      </c>
      <c r="K165">
        <v>5234.7104259999996</v>
      </c>
      <c r="L165" t="s">
        <v>70</v>
      </c>
      <c r="M165" t="s">
        <v>1183</v>
      </c>
      <c r="N165" t="s">
        <v>10</v>
      </c>
    </row>
    <row r="166" spans="1:14" x14ac:dyDescent="0.25">
      <c r="A166">
        <v>296</v>
      </c>
      <c r="B166" t="s">
        <v>8</v>
      </c>
      <c r="C166">
        <v>200</v>
      </c>
      <c r="D166">
        <v>30586.883576</v>
      </c>
      <c r="E166" t="s">
        <v>164</v>
      </c>
      <c r="F166" t="s">
        <v>10</v>
      </c>
      <c r="G166" t="s">
        <v>11</v>
      </c>
      <c r="H166">
        <v>0.7</v>
      </c>
      <c r="I166" t="s">
        <v>98</v>
      </c>
      <c r="J166">
        <v>523246.01210599998</v>
      </c>
      <c r="K166">
        <v>5234.7104259999996</v>
      </c>
      <c r="L166" t="s">
        <v>70</v>
      </c>
      <c r="M166" t="s">
        <v>1183</v>
      </c>
      <c r="N166" t="s">
        <v>10</v>
      </c>
    </row>
    <row r="167" spans="1:14" x14ac:dyDescent="0.25">
      <c r="A167">
        <v>118</v>
      </c>
      <c r="B167" t="s">
        <v>8</v>
      </c>
      <c r="C167">
        <v>74</v>
      </c>
      <c r="D167">
        <v>0.25290699999999999</v>
      </c>
      <c r="E167" t="s">
        <v>257</v>
      </c>
      <c r="F167" t="s">
        <v>342</v>
      </c>
      <c r="G167" t="s">
        <v>782</v>
      </c>
      <c r="H167">
        <v>0.8</v>
      </c>
      <c r="I167" t="s">
        <v>259</v>
      </c>
      <c r="J167">
        <v>108575.831697</v>
      </c>
      <c r="K167">
        <v>1084.9402829999999</v>
      </c>
      <c r="L167" t="s">
        <v>70</v>
      </c>
      <c r="M167" t="s">
        <v>1186</v>
      </c>
      <c r="N167" t="s">
        <v>186</v>
      </c>
    </row>
    <row r="168" spans="1:14" x14ac:dyDescent="0.25">
      <c r="A168">
        <v>20</v>
      </c>
      <c r="B168" t="s">
        <v>8</v>
      </c>
      <c r="C168">
        <v>9</v>
      </c>
      <c r="D168">
        <v>62227.516576000002</v>
      </c>
      <c r="E168" t="s">
        <v>203</v>
      </c>
      <c r="F168" t="s">
        <v>342</v>
      </c>
      <c r="G168" t="s">
        <v>184</v>
      </c>
      <c r="H168">
        <v>0.2</v>
      </c>
      <c r="I168" t="s">
        <v>150</v>
      </c>
      <c r="J168">
        <v>390356.54119199998</v>
      </c>
      <c r="K168">
        <v>3907.229014</v>
      </c>
      <c r="L168" t="s">
        <v>70</v>
      </c>
      <c r="M168" t="s">
        <v>1137</v>
      </c>
      <c r="N168" t="s">
        <v>183</v>
      </c>
    </row>
    <row r="169" spans="1:14" x14ac:dyDescent="0.25">
      <c r="A169">
        <v>132</v>
      </c>
      <c r="B169" t="s">
        <v>8</v>
      </c>
      <c r="C169">
        <v>80</v>
      </c>
      <c r="D169">
        <v>8855.6347289999994</v>
      </c>
      <c r="E169" t="s">
        <v>261</v>
      </c>
      <c r="F169" t="s">
        <v>342</v>
      </c>
      <c r="G169" t="s">
        <v>442</v>
      </c>
      <c r="H169">
        <v>0.7</v>
      </c>
      <c r="I169" t="s">
        <v>150</v>
      </c>
      <c r="J169">
        <v>390356.54119199998</v>
      </c>
      <c r="K169">
        <v>3907.229014</v>
      </c>
      <c r="L169" t="s">
        <v>70</v>
      </c>
      <c r="M169" t="s">
        <v>1137</v>
      </c>
      <c r="N169" t="s">
        <v>183</v>
      </c>
    </row>
    <row r="170" spans="1:14" x14ac:dyDescent="0.25">
      <c r="A170">
        <v>146</v>
      </c>
      <c r="B170" t="s">
        <v>8</v>
      </c>
      <c r="C170">
        <v>90</v>
      </c>
      <c r="D170">
        <v>8281.3324929999999</v>
      </c>
      <c r="E170" t="s">
        <v>275</v>
      </c>
      <c r="F170" t="s">
        <v>342</v>
      </c>
      <c r="G170" t="s">
        <v>442</v>
      </c>
      <c r="H170">
        <v>0.7</v>
      </c>
      <c r="I170" t="s">
        <v>150</v>
      </c>
      <c r="J170">
        <v>390356.54119199998</v>
      </c>
      <c r="K170">
        <v>3907.229014</v>
      </c>
      <c r="L170" t="s">
        <v>70</v>
      </c>
      <c r="M170" t="s">
        <v>1137</v>
      </c>
      <c r="N170" t="s">
        <v>183</v>
      </c>
    </row>
    <row r="171" spans="1:14" x14ac:dyDescent="0.25">
      <c r="A171">
        <v>252</v>
      </c>
      <c r="B171" t="s">
        <v>8</v>
      </c>
      <c r="C171">
        <v>169</v>
      </c>
      <c r="D171">
        <v>111.04851499999999</v>
      </c>
      <c r="E171" t="s">
        <v>316</v>
      </c>
      <c r="F171" t="s">
        <v>342</v>
      </c>
      <c r="G171" t="s">
        <v>317</v>
      </c>
      <c r="H171">
        <v>0.2</v>
      </c>
      <c r="I171" t="s">
        <v>150</v>
      </c>
      <c r="J171">
        <v>390356.54119199998</v>
      </c>
      <c r="K171">
        <v>3907.229014</v>
      </c>
      <c r="L171" t="s">
        <v>70</v>
      </c>
      <c r="M171" t="s">
        <v>1137</v>
      </c>
      <c r="N171" t="s">
        <v>183</v>
      </c>
    </row>
    <row r="172" spans="1:14" x14ac:dyDescent="0.25">
      <c r="A172">
        <v>280</v>
      </c>
      <c r="B172" t="s">
        <v>8</v>
      </c>
      <c r="C172">
        <v>191</v>
      </c>
      <c r="D172">
        <v>35125.175207</v>
      </c>
      <c r="E172" t="s">
        <v>146</v>
      </c>
      <c r="F172" t="s">
        <v>10</v>
      </c>
      <c r="G172" t="s">
        <v>11</v>
      </c>
      <c r="H172">
        <v>0.7</v>
      </c>
      <c r="I172" t="s">
        <v>150</v>
      </c>
      <c r="J172">
        <v>390356.54119199998</v>
      </c>
      <c r="K172">
        <v>3907.229014</v>
      </c>
      <c r="L172" t="s">
        <v>70</v>
      </c>
      <c r="M172" t="s">
        <v>1137</v>
      </c>
      <c r="N172" t="s">
        <v>10</v>
      </c>
    </row>
    <row r="173" spans="1:14" x14ac:dyDescent="0.25">
      <c r="A173">
        <v>320</v>
      </c>
      <c r="B173" t="s">
        <v>8</v>
      </c>
      <c r="C173">
        <v>191</v>
      </c>
      <c r="D173">
        <v>7.4380000000000002E-3</v>
      </c>
      <c r="E173" t="s">
        <v>146</v>
      </c>
      <c r="F173" t="s">
        <v>10</v>
      </c>
      <c r="G173" t="s">
        <v>11</v>
      </c>
      <c r="H173">
        <v>0.7</v>
      </c>
      <c r="I173" t="s">
        <v>150</v>
      </c>
      <c r="J173">
        <v>390356.54119199998</v>
      </c>
      <c r="K173">
        <v>3907.229014</v>
      </c>
      <c r="L173" t="s">
        <v>70</v>
      </c>
      <c r="M173" t="s">
        <v>1137</v>
      </c>
      <c r="N173" t="s">
        <v>10</v>
      </c>
    </row>
    <row r="174" spans="1:14" x14ac:dyDescent="0.25">
      <c r="A174">
        <v>14</v>
      </c>
      <c r="B174" t="s">
        <v>8</v>
      </c>
      <c r="C174">
        <v>8</v>
      </c>
      <c r="D174">
        <v>58807.691887000001</v>
      </c>
      <c r="E174" t="s">
        <v>199</v>
      </c>
      <c r="F174" t="s">
        <v>342</v>
      </c>
      <c r="G174" t="s">
        <v>184</v>
      </c>
      <c r="H174">
        <v>0.2</v>
      </c>
      <c r="I174" t="s">
        <v>200</v>
      </c>
      <c r="J174">
        <v>541326.57458699995</v>
      </c>
      <c r="K174">
        <v>5406.3229769999998</v>
      </c>
      <c r="L174" t="s">
        <v>70</v>
      </c>
      <c r="M174" t="s">
        <v>1133</v>
      </c>
      <c r="N174" t="s">
        <v>186</v>
      </c>
    </row>
    <row r="175" spans="1:14" x14ac:dyDescent="0.25">
      <c r="A175">
        <v>181</v>
      </c>
      <c r="B175" t="s">
        <v>8</v>
      </c>
      <c r="C175">
        <v>111</v>
      </c>
      <c r="D175">
        <v>62110.148433000002</v>
      </c>
      <c r="E175" t="s">
        <v>293</v>
      </c>
      <c r="F175" t="s">
        <v>342</v>
      </c>
      <c r="G175" t="s">
        <v>442</v>
      </c>
      <c r="H175">
        <v>0.7</v>
      </c>
      <c r="I175" t="s">
        <v>294</v>
      </c>
      <c r="J175">
        <v>956922.95617999998</v>
      </c>
      <c r="K175">
        <v>9552.495218</v>
      </c>
      <c r="L175" t="s">
        <v>70</v>
      </c>
      <c r="M175" t="s">
        <v>1204</v>
      </c>
      <c r="N175" t="s">
        <v>220</v>
      </c>
    </row>
    <row r="176" spans="1:14" x14ac:dyDescent="0.25">
      <c r="A176">
        <v>18</v>
      </c>
      <c r="B176" t="s">
        <v>8</v>
      </c>
      <c r="C176">
        <v>9</v>
      </c>
      <c r="D176">
        <v>78308.725531000004</v>
      </c>
      <c r="E176" t="s">
        <v>203</v>
      </c>
      <c r="F176" t="s">
        <v>342</v>
      </c>
      <c r="G176" t="s">
        <v>184</v>
      </c>
      <c r="H176">
        <v>0.2</v>
      </c>
      <c r="I176" t="s">
        <v>207</v>
      </c>
      <c r="J176">
        <v>328661.93778099999</v>
      </c>
      <c r="K176">
        <v>3290.6722909999999</v>
      </c>
      <c r="L176" t="s">
        <v>70</v>
      </c>
      <c r="M176" t="s">
        <v>1136</v>
      </c>
      <c r="N176" t="s">
        <v>183</v>
      </c>
    </row>
    <row r="177" spans="1:14" x14ac:dyDescent="0.25">
      <c r="A177">
        <v>55</v>
      </c>
      <c r="B177" t="s">
        <v>8</v>
      </c>
      <c r="C177">
        <v>33</v>
      </c>
      <c r="D177">
        <v>1242.7962379999999</v>
      </c>
      <c r="E177" t="s">
        <v>37</v>
      </c>
      <c r="F177" t="s">
        <v>10</v>
      </c>
      <c r="G177" t="s">
        <v>43</v>
      </c>
      <c r="H177">
        <v>0.4</v>
      </c>
      <c r="I177" t="s">
        <v>39</v>
      </c>
      <c r="J177">
        <v>595159.68874699995</v>
      </c>
      <c r="K177">
        <v>5950.2103710000001</v>
      </c>
      <c r="L177" t="s">
        <v>70</v>
      </c>
      <c r="M177" t="s">
        <v>1157</v>
      </c>
      <c r="N177" t="s">
        <v>10</v>
      </c>
    </row>
    <row r="178" spans="1:14" x14ac:dyDescent="0.25">
      <c r="A178">
        <v>269</v>
      </c>
      <c r="B178" t="s">
        <v>8</v>
      </c>
      <c r="C178">
        <v>184</v>
      </c>
      <c r="D178">
        <v>211.35866200000001</v>
      </c>
      <c r="E178" t="s">
        <v>330</v>
      </c>
      <c r="F178" t="s">
        <v>342</v>
      </c>
      <c r="G178" t="s">
        <v>317</v>
      </c>
      <c r="H178">
        <v>0.2</v>
      </c>
      <c r="I178" t="s">
        <v>39</v>
      </c>
      <c r="J178">
        <v>595159.68874699995</v>
      </c>
      <c r="K178">
        <v>5950.2103710000001</v>
      </c>
      <c r="L178" t="s">
        <v>70</v>
      </c>
      <c r="M178" t="s">
        <v>1157</v>
      </c>
      <c r="N178" t="s">
        <v>220</v>
      </c>
    </row>
    <row r="179" spans="1:14" x14ac:dyDescent="0.25">
      <c r="A179">
        <v>270</v>
      </c>
      <c r="B179" t="s">
        <v>8</v>
      </c>
      <c r="C179">
        <v>185</v>
      </c>
      <c r="D179">
        <v>896.90916500000003</v>
      </c>
      <c r="E179" t="s">
        <v>331</v>
      </c>
      <c r="F179" t="s">
        <v>342</v>
      </c>
      <c r="G179" t="s">
        <v>317</v>
      </c>
      <c r="H179">
        <v>0.2</v>
      </c>
      <c r="I179" t="s">
        <v>39</v>
      </c>
      <c r="J179">
        <v>595159.68874699995</v>
      </c>
      <c r="K179">
        <v>5950.2103710000001</v>
      </c>
      <c r="L179" t="s">
        <v>70</v>
      </c>
      <c r="M179" t="s">
        <v>1157</v>
      </c>
      <c r="N179" t="s">
        <v>220</v>
      </c>
    </row>
    <row r="180" spans="1:14" x14ac:dyDescent="0.25">
      <c r="A180">
        <v>217</v>
      </c>
      <c r="B180" t="s">
        <v>8</v>
      </c>
      <c r="C180">
        <v>147</v>
      </c>
      <c r="D180">
        <v>58.121200999999999</v>
      </c>
      <c r="E180" t="s">
        <v>307</v>
      </c>
      <c r="F180" t="s">
        <v>342</v>
      </c>
      <c r="G180" t="s">
        <v>442</v>
      </c>
      <c r="H180">
        <v>0.7</v>
      </c>
      <c r="I180" t="s">
        <v>126</v>
      </c>
      <c r="J180">
        <v>477392.042151</v>
      </c>
      <c r="K180">
        <v>4786.8703610000002</v>
      </c>
      <c r="L180" t="s">
        <v>70</v>
      </c>
      <c r="M180" t="s">
        <v>1209</v>
      </c>
      <c r="N180" t="s">
        <v>186</v>
      </c>
    </row>
    <row r="181" spans="1:14" x14ac:dyDescent="0.25">
      <c r="A181">
        <v>221</v>
      </c>
      <c r="B181" t="s">
        <v>8</v>
      </c>
      <c r="C181">
        <v>150</v>
      </c>
      <c r="D181">
        <v>7054.2853590000004</v>
      </c>
      <c r="E181" t="s">
        <v>124</v>
      </c>
      <c r="F181" t="s">
        <v>10</v>
      </c>
      <c r="G181" t="s">
        <v>14</v>
      </c>
      <c r="H181">
        <v>0.55000000000000004</v>
      </c>
      <c r="I181" t="s">
        <v>126</v>
      </c>
      <c r="J181">
        <v>477392.042151</v>
      </c>
      <c r="K181">
        <v>4786.8703610000002</v>
      </c>
      <c r="L181" t="s">
        <v>70</v>
      </c>
      <c r="M181" t="s">
        <v>1209</v>
      </c>
      <c r="N181" t="s">
        <v>10</v>
      </c>
    </row>
    <row r="182" spans="1:14" x14ac:dyDescent="0.25">
      <c r="A182">
        <v>222</v>
      </c>
      <c r="B182" t="s">
        <v>8</v>
      </c>
      <c r="C182">
        <v>151</v>
      </c>
      <c r="D182">
        <v>9784.7892960000008</v>
      </c>
      <c r="E182" t="s">
        <v>127</v>
      </c>
      <c r="F182" t="s">
        <v>10</v>
      </c>
      <c r="G182" t="s">
        <v>11</v>
      </c>
      <c r="H182">
        <v>0.7</v>
      </c>
      <c r="I182" t="s">
        <v>126</v>
      </c>
      <c r="J182">
        <v>477392.042151</v>
      </c>
      <c r="K182">
        <v>4786.8703610000002</v>
      </c>
      <c r="L182" t="s">
        <v>70</v>
      </c>
      <c r="M182" t="s">
        <v>1209</v>
      </c>
      <c r="N182" t="s">
        <v>10</v>
      </c>
    </row>
    <row r="183" spans="1:14" x14ac:dyDescent="0.25">
      <c r="A183">
        <v>288</v>
      </c>
      <c r="B183" t="s">
        <v>8</v>
      </c>
      <c r="C183">
        <v>194</v>
      </c>
      <c r="D183">
        <v>3713.5973909999998</v>
      </c>
      <c r="E183" t="s">
        <v>154</v>
      </c>
      <c r="F183" t="s">
        <v>10</v>
      </c>
      <c r="G183" t="s">
        <v>11</v>
      </c>
      <c r="H183">
        <v>0.7</v>
      </c>
      <c r="I183" t="s">
        <v>126</v>
      </c>
      <c r="J183">
        <v>477392.042151</v>
      </c>
      <c r="K183">
        <v>4786.8703610000002</v>
      </c>
      <c r="L183" t="s">
        <v>70</v>
      </c>
      <c r="M183" t="s">
        <v>1209</v>
      </c>
      <c r="N183" t="s">
        <v>10</v>
      </c>
    </row>
    <row r="184" spans="1:14" x14ac:dyDescent="0.25">
      <c r="A184">
        <v>293</v>
      </c>
      <c r="B184" t="s">
        <v>8</v>
      </c>
      <c r="C184">
        <v>198</v>
      </c>
      <c r="D184">
        <v>5262.1524570000001</v>
      </c>
      <c r="E184" t="s">
        <v>161</v>
      </c>
      <c r="F184" t="s">
        <v>10</v>
      </c>
      <c r="G184" t="s">
        <v>11</v>
      </c>
      <c r="H184">
        <v>0.7</v>
      </c>
      <c r="I184" t="s">
        <v>126</v>
      </c>
      <c r="J184">
        <v>477392.042151</v>
      </c>
      <c r="K184">
        <v>4786.8703610000002</v>
      </c>
      <c r="L184" t="s">
        <v>70</v>
      </c>
      <c r="M184" t="s">
        <v>1209</v>
      </c>
      <c r="N184" t="s">
        <v>10</v>
      </c>
    </row>
    <row r="185" spans="1:14" x14ac:dyDescent="0.25">
      <c r="A185">
        <v>305</v>
      </c>
      <c r="B185" t="s">
        <v>8</v>
      </c>
      <c r="C185">
        <v>204</v>
      </c>
      <c r="D185">
        <v>1591.860739</v>
      </c>
      <c r="E185" t="s">
        <v>170</v>
      </c>
      <c r="F185" t="s">
        <v>10</v>
      </c>
      <c r="G185" t="s">
        <v>43</v>
      </c>
      <c r="H185">
        <v>0.4</v>
      </c>
      <c r="I185" t="s">
        <v>126</v>
      </c>
      <c r="J185">
        <v>477392.042151</v>
      </c>
      <c r="K185">
        <v>4786.8703610000002</v>
      </c>
      <c r="L185" t="s">
        <v>70</v>
      </c>
      <c r="M185" t="s">
        <v>1209</v>
      </c>
      <c r="N185" t="s">
        <v>10</v>
      </c>
    </row>
    <row r="186" spans="1:14" x14ac:dyDescent="0.25">
      <c r="A186">
        <v>313</v>
      </c>
      <c r="B186" t="s">
        <v>8</v>
      </c>
      <c r="C186">
        <v>208</v>
      </c>
      <c r="D186">
        <v>53122.485844000003</v>
      </c>
      <c r="E186" t="s">
        <v>178</v>
      </c>
      <c r="F186" t="s">
        <v>10</v>
      </c>
      <c r="G186" t="s">
        <v>11</v>
      </c>
      <c r="H186">
        <v>0.7</v>
      </c>
      <c r="I186" t="s">
        <v>126</v>
      </c>
      <c r="J186">
        <v>477392.042151</v>
      </c>
      <c r="K186">
        <v>4786.8703610000002</v>
      </c>
      <c r="L186" t="s">
        <v>70</v>
      </c>
      <c r="M186" t="s">
        <v>1209</v>
      </c>
      <c r="N186" t="s">
        <v>10</v>
      </c>
    </row>
    <row r="187" spans="1:14" x14ac:dyDescent="0.25">
      <c r="A187">
        <v>233</v>
      </c>
      <c r="B187" t="s">
        <v>8</v>
      </c>
      <c r="C187">
        <v>157</v>
      </c>
      <c r="D187">
        <v>13021.451967999999</v>
      </c>
      <c r="E187" t="s">
        <v>135</v>
      </c>
      <c r="F187" t="s">
        <v>10</v>
      </c>
      <c r="G187" t="s">
        <v>43</v>
      </c>
      <c r="H187">
        <v>0.4</v>
      </c>
      <c r="I187" t="s">
        <v>137</v>
      </c>
      <c r="J187">
        <v>1153268.8978530001</v>
      </c>
      <c r="K187">
        <v>11544.52392</v>
      </c>
      <c r="L187" t="s">
        <v>70</v>
      </c>
      <c r="M187" t="s">
        <v>1212</v>
      </c>
      <c r="N187" t="s">
        <v>10</v>
      </c>
    </row>
    <row r="188" spans="1:14" x14ac:dyDescent="0.25">
      <c r="A188">
        <v>258</v>
      </c>
      <c r="B188" t="s">
        <v>8</v>
      </c>
      <c r="C188">
        <v>174</v>
      </c>
      <c r="D188">
        <v>515.70689700000003</v>
      </c>
      <c r="E188" t="s">
        <v>322</v>
      </c>
      <c r="F188" t="s">
        <v>342</v>
      </c>
      <c r="G188" t="s">
        <v>317</v>
      </c>
      <c r="H188">
        <v>0.2</v>
      </c>
      <c r="I188" t="s">
        <v>137</v>
      </c>
      <c r="J188">
        <v>1153268.8978530001</v>
      </c>
      <c r="K188">
        <v>11544.52392</v>
      </c>
      <c r="L188" t="s">
        <v>70</v>
      </c>
      <c r="M188" t="s">
        <v>1212</v>
      </c>
      <c r="N188" t="s">
        <v>183</v>
      </c>
    </row>
    <row r="189" spans="1:14" x14ac:dyDescent="0.25">
      <c r="A189">
        <v>210</v>
      </c>
      <c r="B189" t="s">
        <v>8</v>
      </c>
      <c r="C189">
        <v>140</v>
      </c>
      <c r="D189">
        <v>12.452685000000001</v>
      </c>
      <c r="E189" t="s">
        <v>976</v>
      </c>
      <c r="F189" t="s">
        <v>342</v>
      </c>
      <c r="G189" t="s">
        <v>442</v>
      </c>
      <c r="H189">
        <v>0.7</v>
      </c>
      <c r="I189" t="s">
        <v>149</v>
      </c>
      <c r="J189">
        <v>952019.84938200004</v>
      </c>
      <c r="K189">
        <v>9531.6499660000009</v>
      </c>
      <c r="L189" t="s">
        <v>70</v>
      </c>
      <c r="M189" t="s">
        <v>1208</v>
      </c>
      <c r="N189" t="s">
        <v>186</v>
      </c>
    </row>
    <row r="190" spans="1:14" x14ac:dyDescent="0.25">
      <c r="A190">
        <v>279</v>
      </c>
      <c r="B190" t="s">
        <v>8</v>
      </c>
      <c r="C190">
        <v>191</v>
      </c>
      <c r="D190">
        <v>102.675782</v>
      </c>
      <c r="E190" t="s">
        <v>146</v>
      </c>
      <c r="F190" t="s">
        <v>10</v>
      </c>
      <c r="G190" t="s">
        <v>11</v>
      </c>
      <c r="H190">
        <v>0.7</v>
      </c>
      <c r="I190" t="s">
        <v>149</v>
      </c>
      <c r="J190">
        <v>952019.84938200004</v>
      </c>
      <c r="K190">
        <v>9531.6499660000009</v>
      </c>
      <c r="L190" t="s">
        <v>70</v>
      </c>
      <c r="M190" t="s">
        <v>1208</v>
      </c>
      <c r="N190" t="s">
        <v>10</v>
      </c>
    </row>
    <row r="191" spans="1:14" x14ac:dyDescent="0.25">
      <c r="A191">
        <v>46</v>
      </c>
      <c r="B191" t="s">
        <v>8</v>
      </c>
      <c r="C191">
        <v>29</v>
      </c>
      <c r="D191">
        <v>179660.371874</v>
      </c>
      <c r="E191" t="s">
        <v>21</v>
      </c>
      <c r="F191" t="s">
        <v>10</v>
      </c>
      <c r="G191" t="s">
        <v>11</v>
      </c>
      <c r="H191">
        <v>0.7</v>
      </c>
      <c r="I191" t="s">
        <v>22</v>
      </c>
      <c r="J191">
        <v>402877.76572199998</v>
      </c>
      <c r="K191">
        <v>4032.4065089999999</v>
      </c>
      <c r="L191" t="s">
        <v>70</v>
      </c>
      <c r="M191" t="s">
        <v>1150</v>
      </c>
      <c r="N191" t="s">
        <v>10</v>
      </c>
    </row>
    <row r="192" spans="1:14" ht="30" x14ac:dyDescent="0.25">
      <c r="A192">
        <v>77</v>
      </c>
      <c r="B192" t="s">
        <v>8</v>
      </c>
      <c r="C192">
        <v>46</v>
      </c>
      <c r="D192">
        <v>103000.566683</v>
      </c>
      <c r="E192" s="9" t="s">
        <v>970</v>
      </c>
      <c r="F192" t="s">
        <v>342</v>
      </c>
      <c r="G192" t="s">
        <v>238</v>
      </c>
      <c r="H192">
        <v>1</v>
      </c>
      <c r="I192" t="s">
        <v>121</v>
      </c>
      <c r="J192">
        <v>865649.28711100004</v>
      </c>
      <c r="K192">
        <v>8679.0984129999997</v>
      </c>
      <c r="L192" t="s">
        <v>70</v>
      </c>
      <c r="M192" t="s">
        <v>1170</v>
      </c>
      <c r="N192" t="s">
        <v>183</v>
      </c>
    </row>
    <row r="193" spans="1:14" x14ac:dyDescent="0.25">
      <c r="A193">
        <v>165</v>
      </c>
      <c r="B193" t="s">
        <v>8</v>
      </c>
      <c r="C193">
        <v>101</v>
      </c>
      <c r="D193">
        <v>29301.574665</v>
      </c>
      <c r="E193" t="s">
        <v>116</v>
      </c>
      <c r="F193" t="s">
        <v>10</v>
      </c>
      <c r="G193" t="s">
        <v>11</v>
      </c>
      <c r="H193">
        <v>0.7</v>
      </c>
      <c r="I193" t="s">
        <v>121</v>
      </c>
      <c r="J193">
        <v>865649.28711100004</v>
      </c>
      <c r="K193">
        <v>8679.0984129999997</v>
      </c>
      <c r="L193" t="s">
        <v>70</v>
      </c>
      <c r="M193" t="s">
        <v>1170</v>
      </c>
      <c r="N193" t="s">
        <v>10</v>
      </c>
    </row>
    <row r="194" spans="1:14" x14ac:dyDescent="0.25">
      <c r="A194">
        <v>124</v>
      </c>
      <c r="B194" t="s">
        <v>8</v>
      </c>
      <c r="C194">
        <v>78</v>
      </c>
      <c r="D194">
        <v>3426.9587849999998</v>
      </c>
      <c r="E194" t="s">
        <v>108</v>
      </c>
      <c r="F194" t="s">
        <v>10</v>
      </c>
      <c r="G194" t="s">
        <v>11</v>
      </c>
      <c r="H194">
        <v>0.7</v>
      </c>
      <c r="I194" t="s">
        <v>110</v>
      </c>
      <c r="J194">
        <v>548607.75218800001</v>
      </c>
      <c r="K194">
        <v>5491.0286509999996</v>
      </c>
      <c r="L194" t="s">
        <v>70</v>
      </c>
      <c r="M194" t="s">
        <v>1188</v>
      </c>
      <c r="N194" t="s">
        <v>10</v>
      </c>
    </row>
    <row r="195" spans="1:14" ht="30" x14ac:dyDescent="0.25">
      <c r="A195">
        <v>174</v>
      </c>
      <c r="B195" t="s">
        <v>8</v>
      </c>
      <c r="C195">
        <v>108</v>
      </c>
      <c r="D195">
        <v>457.928743</v>
      </c>
      <c r="E195" s="9" t="s">
        <v>486</v>
      </c>
      <c r="F195" t="s">
        <v>342</v>
      </c>
      <c r="G195" t="s">
        <v>442</v>
      </c>
      <c r="H195">
        <v>0.7</v>
      </c>
      <c r="I195" t="s">
        <v>110</v>
      </c>
      <c r="J195">
        <v>548607.75218800001</v>
      </c>
      <c r="K195">
        <v>5491.0286509999996</v>
      </c>
      <c r="L195" t="s">
        <v>70</v>
      </c>
      <c r="M195" t="s">
        <v>1188</v>
      </c>
      <c r="N195" t="s">
        <v>186</v>
      </c>
    </row>
    <row r="196" spans="1:14" x14ac:dyDescent="0.25">
      <c r="A196">
        <v>283</v>
      </c>
      <c r="B196" t="s">
        <v>8</v>
      </c>
      <c r="C196">
        <v>193</v>
      </c>
      <c r="D196">
        <v>1.1E-5</v>
      </c>
      <c r="E196" t="s">
        <v>153</v>
      </c>
      <c r="F196" t="s">
        <v>10</v>
      </c>
      <c r="G196" t="s">
        <v>11</v>
      </c>
      <c r="H196">
        <v>0.7</v>
      </c>
      <c r="I196" t="s">
        <v>110</v>
      </c>
      <c r="J196">
        <v>548607.75218800001</v>
      </c>
      <c r="K196">
        <v>5491.0286509999996</v>
      </c>
      <c r="L196" t="s">
        <v>70</v>
      </c>
      <c r="M196" t="s">
        <v>1188</v>
      </c>
      <c r="N196" t="s">
        <v>10</v>
      </c>
    </row>
    <row r="197" spans="1:14" x14ac:dyDescent="0.25">
      <c r="A197">
        <v>134</v>
      </c>
      <c r="B197" t="s">
        <v>8</v>
      </c>
      <c r="C197">
        <v>81</v>
      </c>
      <c r="D197">
        <v>46029.815127000002</v>
      </c>
      <c r="E197" t="s">
        <v>263</v>
      </c>
      <c r="F197" t="s">
        <v>342</v>
      </c>
      <c r="G197" t="s">
        <v>442</v>
      </c>
      <c r="H197">
        <v>0.7</v>
      </c>
      <c r="I197" t="s">
        <v>264</v>
      </c>
      <c r="J197">
        <v>580837.74303799996</v>
      </c>
      <c r="K197">
        <v>5800.657123</v>
      </c>
      <c r="L197" t="s">
        <v>70</v>
      </c>
      <c r="M197" t="s">
        <v>1194</v>
      </c>
      <c r="N197" t="s">
        <v>183</v>
      </c>
    </row>
    <row r="198" spans="1:14" x14ac:dyDescent="0.25">
      <c r="A198">
        <v>135</v>
      </c>
      <c r="B198" t="s">
        <v>8</v>
      </c>
      <c r="C198">
        <v>82</v>
      </c>
      <c r="D198">
        <v>129860.473101</v>
      </c>
      <c r="E198" t="s">
        <v>268</v>
      </c>
      <c r="F198" t="s">
        <v>342</v>
      </c>
      <c r="G198" t="s">
        <v>262</v>
      </c>
      <c r="H198">
        <v>0.7</v>
      </c>
      <c r="I198" t="s">
        <v>264</v>
      </c>
      <c r="J198">
        <v>580837.74303799996</v>
      </c>
      <c r="K198">
        <v>5800.657123</v>
      </c>
      <c r="L198" t="s">
        <v>70</v>
      </c>
      <c r="M198" t="s">
        <v>1194</v>
      </c>
      <c r="N198" t="s">
        <v>183</v>
      </c>
    </row>
    <row r="199" spans="1:14" x14ac:dyDescent="0.25">
      <c r="A199">
        <v>253</v>
      </c>
      <c r="B199" t="s">
        <v>8</v>
      </c>
      <c r="C199">
        <v>170</v>
      </c>
      <c r="D199">
        <v>2457.7113020000002</v>
      </c>
      <c r="E199" t="s">
        <v>318</v>
      </c>
      <c r="F199" t="s">
        <v>342</v>
      </c>
      <c r="G199" t="s">
        <v>317</v>
      </c>
      <c r="H199">
        <v>0.2</v>
      </c>
      <c r="I199" t="s">
        <v>264</v>
      </c>
      <c r="J199">
        <v>580837.74303799996</v>
      </c>
      <c r="K199">
        <v>5800.657123</v>
      </c>
      <c r="L199" t="s">
        <v>70</v>
      </c>
      <c r="M199" t="s">
        <v>1194</v>
      </c>
      <c r="N199" t="s">
        <v>183</v>
      </c>
    </row>
    <row r="200" spans="1:14" x14ac:dyDescent="0.25">
      <c r="A200">
        <v>255</v>
      </c>
      <c r="B200" t="s">
        <v>8</v>
      </c>
      <c r="C200">
        <v>171</v>
      </c>
      <c r="D200">
        <v>1645.281763</v>
      </c>
      <c r="E200" t="s">
        <v>319</v>
      </c>
      <c r="F200" t="s">
        <v>342</v>
      </c>
      <c r="G200" t="s">
        <v>317</v>
      </c>
      <c r="H200">
        <v>0.2</v>
      </c>
      <c r="I200" t="s">
        <v>264</v>
      </c>
      <c r="J200">
        <v>580837.74303799996</v>
      </c>
      <c r="K200">
        <v>5800.657123</v>
      </c>
      <c r="L200" t="s">
        <v>70</v>
      </c>
      <c r="M200" t="s">
        <v>1194</v>
      </c>
      <c r="N200" t="s">
        <v>183</v>
      </c>
    </row>
    <row r="201" spans="1:14" x14ac:dyDescent="0.25">
      <c r="A201">
        <v>29</v>
      </c>
      <c r="B201" t="s">
        <v>8</v>
      </c>
      <c r="C201">
        <v>16</v>
      </c>
      <c r="D201">
        <v>2697.4523450000002</v>
      </c>
      <c r="E201" t="s">
        <v>219</v>
      </c>
      <c r="F201" t="s">
        <v>342</v>
      </c>
      <c r="G201" t="s">
        <v>184</v>
      </c>
      <c r="H201">
        <v>0.2</v>
      </c>
      <c r="I201" t="s">
        <v>221</v>
      </c>
      <c r="J201">
        <v>438393.757033</v>
      </c>
      <c r="K201">
        <v>4388.0678120000002</v>
      </c>
      <c r="L201" t="s">
        <v>70</v>
      </c>
      <c r="M201" t="s">
        <v>1140</v>
      </c>
      <c r="N201" t="s">
        <v>220</v>
      </c>
    </row>
    <row r="202" spans="1:14" x14ac:dyDescent="0.25">
      <c r="A202">
        <v>141</v>
      </c>
      <c r="B202" t="s">
        <v>8</v>
      </c>
      <c r="C202">
        <v>86</v>
      </c>
      <c r="D202">
        <v>220855.12192999999</v>
      </c>
      <c r="E202" t="s">
        <v>272</v>
      </c>
      <c r="F202" t="s">
        <v>342</v>
      </c>
      <c r="G202" t="s">
        <v>442</v>
      </c>
      <c r="H202">
        <v>0.7</v>
      </c>
      <c r="I202" t="s">
        <v>221</v>
      </c>
      <c r="J202">
        <v>438393.757033</v>
      </c>
      <c r="K202">
        <v>4388.0678120000002</v>
      </c>
      <c r="L202" t="s">
        <v>70</v>
      </c>
      <c r="M202" t="s">
        <v>1140</v>
      </c>
      <c r="N202" t="s">
        <v>183</v>
      </c>
    </row>
    <row r="203" spans="1:14" x14ac:dyDescent="0.25">
      <c r="A203">
        <v>238</v>
      </c>
      <c r="B203" t="s">
        <v>8</v>
      </c>
      <c r="C203">
        <v>160</v>
      </c>
      <c r="D203">
        <v>10515.911542</v>
      </c>
      <c r="E203" t="s">
        <v>309</v>
      </c>
      <c r="F203" t="s">
        <v>342</v>
      </c>
      <c r="G203" t="s">
        <v>310</v>
      </c>
      <c r="H203">
        <v>0.8</v>
      </c>
      <c r="I203" t="s">
        <v>221</v>
      </c>
      <c r="J203">
        <v>438393.757033</v>
      </c>
      <c r="K203">
        <v>4388.0678120000002</v>
      </c>
      <c r="L203" t="s">
        <v>70</v>
      </c>
      <c r="M203" t="s">
        <v>1140</v>
      </c>
      <c r="N203" t="s">
        <v>183</v>
      </c>
    </row>
    <row r="204" spans="1:14" x14ac:dyDescent="0.25">
      <c r="A204">
        <v>277</v>
      </c>
      <c r="B204" t="s">
        <v>8</v>
      </c>
      <c r="C204">
        <v>190</v>
      </c>
      <c r="D204">
        <v>11702.964657</v>
      </c>
      <c r="E204" t="s">
        <v>144</v>
      </c>
      <c r="F204" t="s">
        <v>10</v>
      </c>
      <c r="G204" t="s">
        <v>11</v>
      </c>
      <c r="H204">
        <v>0.7</v>
      </c>
      <c r="I204" t="s">
        <v>145</v>
      </c>
      <c r="J204">
        <v>522235.91506999999</v>
      </c>
      <c r="K204">
        <v>5228.975195</v>
      </c>
      <c r="L204" t="s">
        <v>70</v>
      </c>
      <c r="M204" t="s">
        <v>1214</v>
      </c>
      <c r="N204" t="s">
        <v>10</v>
      </c>
    </row>
    <row r="205" spans="1:14" x14ac:dyDescent="0.25">
      <c r="A205">
        <v>51</v>
      </c>
      <c r="B205" t="s">
        <v>8</v>
      </c>
      <c r="C205">
        <v>32</v>
      </c>
      <c r="D205">
        <v>60351.469580999998</v>
      </c>
      <c r="E205" t="s">
        <v>32</v>
      </c>
      <c r="F205" t="s">
        <v>10</v>
      </c>
      <c r="G205" t="s">
        <v>11</v>
      </c>
      <c r="H205">
        <v>0.7</v>
      </c>
      <c r="I205" t="s">
        <v>33</v>
      </c>
      <c r="J205">
        <v>2408830.528959</v>
      </c>
      <c r="K205">
        <v>24158.878540000002</v>
      </c>
      <c r="L205" t="s">
        <v>70</v>
      </c>
      <c r="M205" t="s">
        <v>1154</v>
      </c>
      <c r="N205" t="s">
        <v>10</v>
      </c>
    </row>
    <row r="206" spans="1:14" x14ac:dyDescent="0.25">
      <c r="A206">
        <v>108</v>
      </c>
      <c r="B206" t="s">
        <v>8</v>
      </c>
      <c r="C206">
        <v>68</v>
      </c>
      <c r="D206">
        <v>100022.56654699999</v>
      </c>
      <c r="E206" t="s">
        <v>96</v>
      </c>
      <c r="F206" t="s">
        <v>10</v>
      </c>
      <c r="G206" t="s">
        <v>11</v>
      </c>
      <c r="H206">
        <v>0.7</v>
      </c>
      <c r="I206" t="s">
        <v>33</v>
      </c>
      <c r="J206">
        <v>2408830.528959</v>
      </c>
      <c r="K206">
        <v>24158.878540000002</v>
      </c>
      <c r="L206" t="s">
        <v>70</v>
      </c>
      <c r="M206" t="s">
        <v>1154</v>
      </c>
      <c r="N206" t="s">
        <v>10</v>
      </c>
    </row>
    <row r="207" spans="1:14" x14ac:dyDescent="0.25">
      <c r="A207">
        <v>163</v>
      </c>
      <c r="B207" t="s">
        <v>8</v>
      </c>
      <c r="C207">
        <v>101</v>
      </c>
      <c r="D207">
        <v>243646.57008999999</v>
      </c>
      <c r="E207" t="s">
        <v>116</v>
      </c>
      <c r="F207" t="s">
        <v>10</v>
      </c>
      <c r="G207" t="s">
        <v>11</v>
      </c>
      <c r="H207">
        <v>0.7</v>
      </c>
      <c r="I207" t="s">
        <v>33</v>
      </c>
      <c r="J207">
        <v>2408830.528959</v>
      </c>
      <c r="K207">
        <v>24158.878540000002</v>
      </c>
      <c r="L207" t="s">
        <v>70</v>
      </c>
      <c r="M207" t="s">
        <v>1154</v>
      </c>
      <c r="N207" t="s">
        <v>10</v>
      </c>
    </row>
    <row r="208" spans="1:14" x14ac:dyDescent="0.25">
      <c r="A208">
        <v>245</v>
      </c>
      <c r="B208" t="s">
        <v>8</v>
      </c>
      <c r="C208">
        <v>165</v>
      </c>
      <c r="D208">
        <v>3944.723516</v>
      </c>
      <c r="E208" t="s">
        <v>312</v>
      </c>
      <c r="F208" t="s">
        <v>342</v>
      </c>
      <c r="G208" t="s">
        <v>313</v>
      </c>
      <c r="H208">
        <v>1</v>
      </c>
      <c r="I208" t="s">
        <v>33</v>
      </c>
      <c r="J208">
        <v>2408830.528959</v>
      </c>
      <c r="K208">
        <v>24158.878540000002</v>
      </c>
      <c r="L208" t="s">
        <v>70</v>
      </c>
      <c r="M208" t="s">
        <v>1154</v>
      </c>
      <c r="N208" t="s">
        <v>183</v>
      </c>
    </row>
    <row r="209" spans="1:14" ht="30" x14ac:dyDescent="0.25">
      <c r="A209">
        <v>173</v>
      </c>
      <c r="B209" t="s">
        <v>8</v>
      </c>
      <c r="C209">
        <v>107</v>
      </c>
      <c r="D209">
        <v>5.1364010000000002</v>
      </c>
      <c r="E209" s="9" t="s">
        <v>972</v>
      </c>
      <c r="F209" t="s">
        <v>342</v>
      </c>
      <c r="G209" t="s">
        <v>442</v>
      </c>
      <c r="H209">
        <v>0.7</v>
      </c>
      <c r="I209" t="s">
        <v>158</v>
      </c>
      <c r="J209">
        <v>385129.10323000001</v>
      </c>
      <c r="K209">
        <v>3846.7517039999998</v>
      </c>
      <c r="L209" t="s">
        <v>70</v>
      </c>
      <c r="M209" t="s">
        <v>1203</v>
      </c>
      <c r="N209" t="s">
        <v>186</v>
      </c>
    </row>
    <row r="210" spans="1:14" x14ac:dyDescent="0.25">
      <c r="A210">
        <v>193</v>
      </c>
      <c r="B210" t="s">
        <v>8</v>
      </c>
      <c r="C210">
        <v>123</v>
      </c>
      <c r="D210">
        <v>18.916865000000001</v>
      </c>
      <c r="E210" t="s">
        <v>973</v>
      </c>
      <c r="F210" t="s">
        <v>342</v>
      </c>
      <c r="G210" t="s">
        <v>442</v>
      </c>
      <c r="H210">
        <v>0.7</v>
      </c>
      <c r="I210" t="s">
        <v>158</v>
      </c>
      <c r="J210">
        <v>385129.10323000001</v>
      </c>
      <c r="K210">
        <v>3846.7517039999998</v>
      </c>
      <c r="L210" t="s">
        <v>70</v>
      </c>
      <c r="M210" t="s">
        <v>1203</v>
      </c>
      <c r="N210" t="s">
        <v>186</v>
      </c>
    </row>
    <row r="211" spans="1:14" x14ac:dyDescent="0.25">
      <c r="A211">
        <v>291</v>
      </c>
      <c r="B211" t="s">
        <v>8</v>
      </c>
      <c r="C211">
        <v>197</v>
      </c>
      <c r="D211">
        <v>8.5947639999999996</v>
      </c>
      <c r="E211" t="s">
        <v>157</v>
      </c>
      <c r="F211" t="s">
        <v>10</v>
      </c>
      <c r="G211" t="s">
        <v>11</v>
      </c>
      <c r="H211">
        <v>0.7</v>
      </c>
      <c r="I211" t="s">
        <v>158</v>
      </c>
      <c r="J211">
        <v>385129.10323000001</v>
      </c>
      <c r="K211">
        <v>3846.7517039999998</v>
      </c>
      <c r="L211" t="s">
        <v>70</v>
      </c>
      <c r="M211" t="s">
        <v>1203</v>
      </c>
      <c r="N211" t="s">
        <v>10</v>
      </c>
    </row>
    <row r="212" spans="1:14" x14ac:dyDescent="0.25">
      <c r="A212">
        <v>59</v>
      </c>
      <c r="B212" t="s">
        <v>8</v>
      </c>
      <c r="C212">
        <v>36</v>
      </c>
      <c r="D212">
        <v>494949.67909699999</v>
      </c>
      <c r="E212" t="s">
        <v>48</v>
      </c>
      <c r="F212" t="s">
        <v>10</v>
      </c>
      <c r="G212" t="s">
        <v>11</v>
      </c>
      <c r="H212">
        <v>0.7</v>
      </c>
      <c r="I212" t="s">
        <v>49</v>
      </c>
      <c r="J212">
        <v>1444208.9040049999</v>
      </c>
      <c r="K212">
        <v>14447.976199999999</v>
      </c>
      <c r="L212" t="s">
        <v>70</v>
      </c>
      <c r="M212" t="s">
        <v>1161</v>
      </c>
      <c r="N212" t="s">
        <v>10</v>
      </c>
    </row>
    <row r="213" spans="1:14" x14ac:dyDescent="0.25">
      <c r="A213">
        <v>109</v>
      </c>
      <c r="B213" t="s">
        <v>8</v>
      </c>
      <c r="C213">
        <v>69</v>
      </c>
      <c r="D213">
        <v>132620.10550800001</v>
      </c>
      <c r="E213" t="s">
        <v>97</v>
      </c>
      <c r="F213" t="s">
        <v>10</v>
      </c>
      <c r="G213" t="s">
        <v>11</v>
      </c>
      <c r="H213">
        <v>0.7</v>
      </c>
      <c r="I213" t="s">
        <v>49</v>
      </c>
      <c r="J213">
        <v>1444208.9040049999</v>
      </c>
      <c r="K213">
        <v>14447.976199999999</v>
      </c>
      <c r="L213" t="s">
        <v>70</v>
      </c>
      <c r="M213" t="s">
        <v>1161</v>
      </c>
      <c r="N213" t="s">
        <v>10</v>
      </c>
    </row>
    <row r="214" spans="1:14" x14ac:dyDescent="0.25">
      <c r="A214">
        <v>52</v>
      </c>
      <c r="B214" t="s">
        <v>8</v>
      </c>
      <c r="C214">
        <v>32</v>
      </c>
      <c r="D214">
        <v>1716.6077190000001</v>
      </c>
      <c r="E214" t="s">
        <v>32</v>
      </c>
      <c r="F214" t="s">
        <v>10</v>
      </c>
      <c r="G214" t="s">
        <v>11</v>
      </c>
      <c r="H214">
        <v>0.7</v>
      </c>
      <c r="I214" t="s">
        <v>35</v>
      </c>
      <c r="J214">
        <v>243484.68739000001</v>
      </c>
      <c r="K214">
        <v>2439.4456030000001</v>
      </c>
      <c r="L214" t="s">
        <v>70</v>
      </c>
      <c r="M214" t="s">
        <v>1155</v>
      </c>
      <c r="N214" t="s">
        <v>10</v>
      </c>
    </row>
    <row r="215" spans="1:14" x14ac:dyDescent="0.25">
      <c r="A215">
        <v>83</v>
      </c>
      <c r="B215" t="s">
        <v>8</v>
      </c>
      <c r="C215">
        <v>51</v>
      </c>
      <c r="D215">
        <v>4409.7824870000004</v>
      </c>
      <c r="E215" t="s">
        <v>248</v>
      </c>
      <c r="F215" t="s">
        <v>342</v>
      </c>
      <c r="G215" t="s">
        <v>247</v>
      </c>
      <c r="H215">
        <v>0.3</v>
      </c>
      <c r="I215" t="s">
        <v>249</v>
      </c>
      <c r="J215">
        <v>1706042.560907</v>
      </c>
      <c r="K215">
        <v>17003.540649999999</v>
      </c>
      <c r="L215" t="s">
        <v>70</v>
      </c>
      <c r="M215" t="s">
        <v>1172</v>
      </c>
      <c r="N215" t="s">
        <v>183</v>
      </c>
    </row>
    <row r="216" spans="1:14" x14ac:dyDescent="0.25">
      <c r="A216">
        <v>86</v>
      </c>
      <c r="B216" t="s">
        <v>8</v>
      </c>
      <c r="C216">
        <v>53</v>
      </c>
      <c r="D216">
        <v>7482.6166700000003</v>
      </c>
      <c r="E216" t="s">
        <v>252</v>
      </c>
      <c r="F216" t="s">
        <v>342</v>
      </c>
      <c r="G216" t="s">
        <v>247</v>
      </c>
      <c r="H216">
        <v>0.3</v>
      </c>
      <c r="I216" t="s">
        <v>249</v>
      </c>
      <c r="J216">
        <v>1706042.560907</v>
      </c>
      <c r="K216">
        <v>17003.540649999999</v>
      </c>
      <c r="L216" t="s">
        <v>70</v>
      </c>
      <c r="M216" t="s">
        <v>1172</v>
      </c>
      <c r="N216" t="s">
        <v>183</v>
      </c>
    </row>
    <row r="217" spans="1:14" x14ac:dyDescent="0.25">
      <c r="A217">
        <v>145</v>
      </c>
      <c r="B217" t="s">
        <v>8</v>
      </c>
      <c r="C217">
        <v>89</v>
      </c>
      <c r="D217">
        <v>61086.909551999997</v>
      </c>
      <c r="E217" t="s">
        <v>274</v>
      </c>
      <c r="F217" t="s">
        <v>342</v>
      </c>
      <c r="G217" t="s">
        <v>442</v>
      </c>
      <c r="H217">
        <v>0.7</v>
      </c>
      <c r="I217" t="s">
        <v>249</v>
      </c>
      <c r="J217">
        <v>1706042.560907</v>
      </c>
      <c r="K217">
        <v>17003.540649999999</v>
      </c>
      <c r="L217" t="s">
        <v>70</v>
      </c>
      <c r="M217" t="s">
        <v>1172</v>
      </c>
      <c r="N217" t="s">
        <v>183</v>
      </c>
    </row>
    <row r="218" spans="1:14" x14ac:dyDescent="0.25">
      <c r="A218">
        <v>182</v>
      </c>
      <c r="B218" t="s">
        <v>8</v>
      </c>
      <c r="C218">
        <v>112</v>
      </c>
      <c r="D218">
        <v>136292.76172800001</v>
      </c>
      <c r="E218" t="s">
        <v>296</v>
      </c>
      <c r="F218" t="s">
        <v>342</v>
      </c>
      <c r="G218" t="s">
        <v>442</v>
      </c>
      <c r="H218">
        <v>0.7</v>
      </c>
      <c r="I218" t="s">
        <v>249</v>
      </c>
      <c r="J218">
        <v>1706042.560907</v>
      </c>
      <c r="K218">
        <v>17003.540649999999</v>
      </c>
      <c r="L218" t="s">
        <v>70</v>
      </c>
      <c r="M218" t="s">
        <v>1172</v>
      </c>
      <c r="N218" t="s">
        <v>220</v>
      </c>
    </row>
    <row r="219" spans="1:14" x14ac:dyDescent="0.25">
      <c r="A219">
        <v>257</v>
      </c>
      <c r="B219" t="s">
        <v>8</v>
      </c>
      <c r="C219">
        <v>173</v>
      </c>
      <c r="D219">
        <v>26952.953285</v>
      </c>
      <c r="E219" t="s">
        <v>321</v>
      </c>
      <c r="F219" t="s">
        <v>342</v>
      </c>
      <c r="G219" t="s">
        <v>317</v>
      </c>
      <c r="H219">
        <v>0.2</v>
      </c>
      <c r="I219" t="s">
        <v>249</v>
      </c>
      <c r="J219">
        <v>1706042.560907</v>
      </c>
      <c r="K219">
        <v>17003.540649999999</v>
      </c>
      <c r="L219" t="s">
        <v>70</v>
      </c>
      <c r="M219" t="s">
        <v>1172</v>
      </c>
      <c r="N219" t="s">
        <v>220</v>
      </c>
    </row>
    <row r="220" spans="1:14" x14ac:dyDescent="0.25">
      <c r="A220">
        <v>21</v>
      </c>
      <c r="B220" t="s">
        <v>8</v>
      </c>
      <c r="C220">
        <v>10</v>
      </c>
      <c r="D220">
        <v>7370.2386200000001</v>
      </c>
      <c r="E220" t="s">
        <v>208</v>
      </c>
      <c r="F220" t="s">
        <v>342</v>
      </c>
      <c r="G220" t="s">
        <v>184</v>
      </c>
      <c r="H220">
        <v>0.2</v>
      </c>
      <c r="I220" t="s">
        <v>209</v>
      </c>
      <c r="J220">
        <v>70281.251115000006</v>
      </c>
      <c r="K220">
        <v>701.46657900000002</v>
      </c>
      <c r="L220" t="s">
        <v>70</v>
      </c>
      <c r="M220" t="s">
        <v>1138</v>
      </c>
      <c r="N220" t="s">
        <v>186</v>
      </c>
    </row>
    <row r="221" spans="1:14" x14ac:dyDescent="0.25">
      <c r="A221">
        <v>130</v>
      </c>
      <c r="B221" t="s">
        <v>8</v>
      </c>
      <c r="C221">
        <v>79</v>
      </c>
      <c r="D221">
        <v>5.0000000000000004E-6</v>
      </c>
      <c r="E221" t="s">
        <v>112</v>
      </c>
      <c r="F221" t="s">
        <v>10</v>
      </c>
      <c r="G221" t="s">
        <v>11</v>
      </c>
      <c r="H221">
        <v>0.7</v>
      </c>
      <c r="I221" t="s">
        <v>113</v>
      </c>
      <c r="J221">
        <v>854596.07366800006</v>
      </c>
      <c r="K221">
        <v>8553.3971220000003</v>
      </c>
      <c r="L221" t="s">
        <v>70</v>
      </c>
      <c r="M221" t="s">
        <v>1192</v>
      </c>
      <c r="N221" t="s">
        <v>10</v>
      </c>
    </row>
    <row r="222" spans="1:14" x14ac:dyDescent="0.25">
      <c r="A222">
        <v>153</v>
      </c>
      <c r="B222" t="s">
        <v>8</v>
      </c>
      <c r="C222">
        <v>95</v>
      </c>
      <c r="D222">
        <v>86978.150842000003</v>
      </c>
      <c r="E222" t="s">
        <v>280</v>
      </c>
      <c r="F222" t="s">
        <v>342</v>
      </c>
      <c r="G222" t="s">
        <v>442</v>
      </c>
      <c r="H222">
        <v>0.7</v>
      </c>
      <c r="I222" t="s">
        <v>113</v>
      </c>
      <c r="J222">
        <v>854596.07366800006</v>
      </c>
      <c r="K222">
        <v>8553.3971220000003</v>
      </c>
      <c r="L222" t="s">
        <v>70</v>
      </c>
      <c r="M222" t="s">
        <v>1192</v>
      </c>
      <c r="N222" t="s">
        <v>183</v>
      </c>
    </row>
    <row r="223" spans="1:14" x14ac:dyDescent="0.25">
      <c r="A223">
        <v>236</v>
      </c>
      <c r="B223" t="s">
        <v>8</v>
      </c>
      <c r="C223">
        <v>158</v>
      </c>
      <c r="D223">
        <v>8122.2534439999999</v>
      </c>
      <c r="E223" t="s">
        <v>139</v>
      </c>
      <c r="F223" t="s">
        <v>10</v>
      </c>
      <c r="G223" t="s">
        <v>43</v>
      </c>
      <c r="H223">
        <v>0.4</v>
      </c>
      <c r="I223" t="s">
        <v>113</v>
      </c>
      <c r="J223">
        <v>854596.07366800006</v>
      </c>
      <c r="K223">
        <v>8553.3971220000003</v>
      </c>
      <c r="L223" t="s">
        <v>70</v>
      </c>
      <c r="M223" t="s">
        <v>1192</v>
      </c>
      <c r="N223" t="s">
        <v>10</v>
      </c>
    </row>
    <row r="224" spans="1:14" x14ac:dyDescent="0.25">
      <c r="A224">
        <v>260</v>
      </c>
      <c r="B224" t="s">
        <v>8</v>
      </c>
      <c r="C224">
        <v>176</v>
      </c>
      <c r="D224">
        <v>660.52202199999999</v>
      </c>
      <c r="E224" t="s">
        <v>324</v>
      </c>
      <c r="F224" t="s">
        <v>342</v>
      </c>
      <c r="G224" t="s">
        <v>317</v>
      </c>
      <c r="H224">
        <v>0.2</v>
      </c>
      <c r="I224" t="s">
        <v>175</v>
      </c>
      <c r="J224">
        <v>396943.70624899998</v>
      </c>
      <c r="K224">
        <v>3968.8908839999999</v>
      </c>
      <c r="L224" t="s">
        <v>70</v>
      </c>
      <c r="M224" t="s">
        <v>1213</v>
      </c>
      <c r="N224" t="s">
        <v>220</v>
      </c>
    </row>
    <row r="225" spans="1:14" x14ac:dyDescent="0.25">
      <c r="A225">
        <v>308</v>
      </c>
      <c r="B225" t="s">
        <v>8</v>
      </c>
      <c r="C225">
        <v>206</v>
      </c>
      <c r="D225">
        <v>67508.555833999999</v>
      </c>
      <c r="E225" t="s">
        <v>174</v>
      </c>
      <c r="F225" t="s">
        <v>10</v>
      </c>
      <c r="G225" t="s">
        <v>11</v>
      </c>
      <c r="H225">
        <v>0.7</v>
      </c>
      <c r="I225" t="s">
        <v>175</v>
      </c>
      <c r="J225">
        <v>396943.70624899998</v>
      </c>
      <c r="K225">
        <v>3968.8908839999999</v>
      </c>
      <c r="L225" t="s">
        <v>70</v>
      </c>
      <c r="M225" t="s">
        <v>1213</v>
      </c>
      <c r="N225" t="s">
        <v>10</v>
      </c>
    </row>
    <row r="226" spans="1:14" x14ac:dyDescent="0.25">
      <c r="A226">
        <v>152</v>
      </c>
      <c r="B226" t="s">
        <v>8</v>
      </c>
      <c r="C226">
        <v>95</v>
      </c>
      <c r="D226">
        <v>32830.521110000001</v>
      </c>
      <c r="E226" t="s">
        <v>280</v>
      </c>
      <c r="F226" t="s">
        <v>342</v>
      </c>
      <c r="G226" t="s">
        <v>442</v>
      </c>
      <c r="H226">
        <v>0.7</v>
      </c>
      <c r="I226" t="s">
        <v>140</v>
      </c>
      <c r="J226">
        <v>583955.23887</v>
      </c>
      <c r="K226">
        <v>5836.9811959999997</v>
      </c>
      <c r="L226" t="s">
        <v>70</v>
      </c>
      <c r="M226" t="s">
        <v>1195</v>
      </c>
      <c r="N226" t="s">
        <v>183</v>
      </c>
    </row>
    <row r="227" spans="1:14" x14ac:dyDescent="0.25">
      <c r="A227">
        <v>234</v>
      </c>
      <c r="B227" t="s">
        <v>8</v>
      </c>
      <c r="C227">
        <v>158</v>
      </c>
      <c r="D227">
        <v>15982.023986</v>
      </c>
      <c r="E227" t="s">
        <v>139</v>
      </c>
      <c r="F227" t="s">
        <v>10</v>
      </c>
      <c r="G227" t="s">
        <v>43</v>
      </c>
      <c r="H227">
        <v>0.4</v>
      </c>
      <c r="I227" t="s">
        <v>140</v>
      </c>
      <c r="J227">
        <v>583955.23887</v>
      </c>
      <c r="K227">
        <v>5836.9811959999997</v>
      </c>
      <c r="L227" t="s">
        <v>70</v>
      </c>
      <c r="M227" t="s">
        <v>1195</v>
      </c>
      <c r="N227" t="s">
        <v>10</v>
      </c>
    </row>
    <row r="228" spans="1:14" x14ac:dyDescent="0.25">
      <c r="A228">
        <v>13</v>
      </c>
      <c r="B228" t="s">
        <v>8</v>
      </c>
      <c r="C228">
        <v>8</v>
      </c>
      <c r="D228">
        <v>1.4522999999999999E-2</v>
      </c>
      <c r="E228" t="s">
        <v>199</v>
      </c>
      <c r="F228" t="s">
        <v>342</v>
      </c>
      <c r="G228" t="s">
        <v>184</v>
      </c>
      <c r="H228">
        <v>0.2</v>
      </c>
      <c r="I228" t="s">
        <v>201</v>
      </c>
      <c r="J228">
        <v>204554.683946</v>
      </c>
      <c r="K228">
        <v>2043.866886</v>
      </c>
      <c r="L228" t="s">
        <v>70</v>
      </c>
      <c r="M228" t="s">
        <v>1132</v>
      </c>
      <c r="N228" t="s">
        <v>186</v>
      </c>
    </row>
    <row r="229" spans="1:14" x14ac:dyDescent="0.25">
      <c r="A229">
        <v>70</v>
      </c>
      <c r="B229" t="s">
        <v>8</v>
      </c>
      <c r="C229">
        <v>41</v>
      </c>
      <c r="D229">
        <v>28655.347866</v>
      </c>
      <c r="E229" t="s">
        <v>237</v>
      </c>
      <c r="F229" t="s">
        <v>342</v>
      </c>
      <c r="G229" t="s">
        <v>238</v>
      </c>
      <c r="H229">
        <v>1</v>
      </c>
      <c r="I229" t="s">
        <v>201</v>
      </c>
      <c r="J229">
        <v>204554.683946</v>
      </c>
      <c r="K229">
        <v>2043.866886</v>
      </c>
      <c r="L229" t="s">
        <v>70</v>
      </c>
      <c r="M229" t="s">
        <v>1132</v>
      </c>
      <c r="N229" t="s">
        <v>220</v>
      </c>
    </row>
    <row r="230" spans="1:14" x14ac:dyDescent="0.25">
      <c r="A230">
        <v>92</v>
      </c>
      <c r="B230" t="s">
        <v>8</v>
      </c>
      <c r="C230">
        <v>58</v>
      </c>
      <c r="D230">
        <v>4740.3927389999999</v>
      </c>
      <c r="E230" t="s">
        <v>73</v>
      </c>
      <c r="F230" t="s">
        <v>10</v>
      </c>
      <c r="G230" t="s">
        <v>11</v>
      </c>
      <c r="H230">
        <v>0.7</v>
      </c>
      <c r="I230" t="s">
        <v>74</v>
      </c>
      <c r="J230">
        <v>682671.12999000004</v>
      </c>
      <c r="K230">
        <v>6832.1156719999999</v>
      </c>
      <c r="L230" t="s">
        <v>70</v>
      </c>
      <c r="M230" t="s">
        <v>1175</v>
      </c>
      <c r="N230" t="s">
        <v>10</v>
      </c>
    </row>
    <row r="231" spans="1:14" x14ac:dyDescent="0.25">
      <c r="A231">
        <v>275</v>
      </c>
      <c r="B231" t="s">
        <v>8</v>
      </c>
      <c r="C231">
        <v>190</v>
      </c>
      <c r="D231">
        <v>51026.38869</v>
      </c>
      <c r="E231" t="s">
        <v>144</v>
      </c>
      <c r="F231" t="s">
        <v>10</v>
      </c>
      <c r="G231" t="s">
        <v>11</v>
      </c>
      <c r="H231">
        <v>0.7</v>
      </c>
      <c r="I231" t="s">
        <v>74</v>
      </c>
      <c r="J231">
        <v>682671.12999000004</v>
      </c>
      <c r="K231">
        <v>6832.1156719999999</v>
      </c>
      <c r="L231" t="s">
        <v>70</v>
      </c>
      <c r="M231" t="s">
        <v>1175</v>
      </c>
      <c r="N231" t="s">
        <v>10</v>
      </c>
    </row>
    <row r="232" spans="1:14" x14ac:dyDescent="0.25">
      <c r="A232">
        <v>164</v>
      </c>
      <c r="B232" t="s">
        <v>8</v>
      </c>
      <c r="C232">
        <v>101</v>
      </c>
      <c r="D232">
        <v>577984.58802499995</v>
      </c>
      <c r="E232" t="s">
        <v>116</v>
      </c>
      <c r="F232" t="s">
        <v>10</v>
      </c>
      <c r="G232" t="s">
        <v>11</v>
      </c>
      <c r="H232">
        <v>0.7</v>
      </c>
      <c r="I232" t="s">
        <v>123</v>
      </c>
      <c r="J232">
        <v>1777112.188014</v>
      </c>
      <c r="K232">
        <v>17802.470959999999</v>
      </c>
      <c r="L232" t="s">
        <v>70</v>
      </c>
      <c r="M232" t="s">
        <v>1199</v>
      </c>
      <c r="N232" t="s">
        <v>10</v>
      </c>
    </row>
    <row r="233" spans="1:14" x14ac:dyDescent="0.25">
      <c r="A233">
        <v>316</v>
      </c>
      <c r="B233" t="s">
        <v>8</v>
      </c>
      <c r="C233">
        <v>209</v>
      </c>
      <c r="D233">
        <v>149129.10282599999</v>
      </c>
      <c r="E233" t="s">
        <v>179</v>
      </c>
      <c r="F233" t="s">
        <v>10</v>
      </c>
      <c r="G233" t="s">
        <v>11</v>
      </c>
      <c r="H233">
        <v>0.7</v>
      </c>
      <c r="I233" t="s">
        <v>123</v>
      </c>
      <c r="J233">
        <v>1777112.188014</v>
      </c>
      <c r="K233">
        <v>17802.470959999999</v>
      </c>
      <c r="L233" t="s">
        <v>70</v>
      </c>
      <c r="M233" t="s">
        <v>1199</v>
      </c>
      <c r="N233" t="s">
        <v>10</v>
      </c>
    </row>
    <row r="234" spans="1:14" x14ac:dyDescent="0.25">
      <c r="A234">
        <v>226</v>
      </c>
      <c r="B234" t="s">
        <v>8</v>
      </c>
      <c r="C234">
        <v>154</v>
      </c>
      <c r="D234">
        <v>168567.70038699999</v>
      </c>
      <c r="E234" t="s">
        <v>130</v>
      </c>
      <c r="F234" t="s">
        <v>10</v>
      </c>
      <c r="G234" t="s">
        <v>11</v>
      </c>
      <c r="H234">
        <v>0.7</v>
      </c>
      <c r="I234" t="s">
        <v>131</v>
      </c>
      <c r="J234">
        <v>1133339.4424409999</v>
      </c>
      <c r="K234">
        <v>11346.8464</v>
      </c>
      <c r="L234" t="s">
        <v>70</v>
      </c>
      <c r="M234" t="s">
        <v>1211</v>
      </c>
      <c r="N234" t="s">
        <v>10</v>
      </c>
    </row>
    <row r="235" spans="1:14" x14ac:dyDescent="0.25">
      <c r="A235">
        <v>242</v>
      </c>
      <c r="B235" t="s">
        <v>8</v>
      </c>
      <c r="C235">
        <v>163</v>
      </c>
      <c r="D235">
        <v>28472.22669</v>
      </c>
      <c r="E235" t="s">
        <v>311</v>
      </c>
      <c r="F235" t="s">
        <v>342</v>
      </c>
      <c r="G235" t="s">
        <v>310</v>
      </c>
      <c r="H235">
        <v>0.8</v>
      </c>
      <c r="I235" t="s">
        <v>131</v>
      </c>
      <c r="J235">
        <v>1133339.4424409999</v>
      </c>
      <c r="K235">
        <v>11346.8464</v>
      </c>
      <c r="L235" t="s">
        <v>70</v>
      </c>
      <c r="M235" t="s">
        <v>1211</v>
      </c>
      <c r="N235" t="s">
        <v>183</v>
      </c>
    </row>
    <row r="236" spans="1:14" x14ac:dyDescent="0.25">
      <c r="A236">
        <v>24</v>
      </c>
      <c r="B236" t="s">
        <v>8</v>
      </c>
      <c r="C236">
        <v>13</v>
      </c>
      <c r="D236">
        <v>4123.0322130000004</v>
      </c>
      <c r="E236" t="s">
        <v>213</v>
      </c>
      <c r="F236" t="s">
        <v>342</v>
      </c>
      <c r="G236" t="s">
        <v>184</v>
      </c>
      <c r="H236">
        <v>0.2</v>
      </c>
      <c r="I236" t="s">
        <v>214</v>
      </c>
      <c r="J236">
        <v>62576.954505000002</v>
      </c>
      <c r="K236">
        <v>624.68105500000001</v>
      </c>
      <c r="L236" t="s">
        <v>70</v>
      </c>
      <c r="M236" t="s">
        <v>1139</v>
      </c>
      <c r="N236" t="s">
        <v>186</v>
      </c>
    </row>
    <row r="237" spans="1:14" x14ac:dyDescent="0.25">
      <c r="A237">
        <v>48</v>
      </c>
      <c r="B237" t="s">
        <v>8</v>
      </c>
      <c r="C237">
        <v>30</v>
      </c>
      <c r="D237">
        <v>4.8999999999999998E-5</v>
      </c>
      <c r="E237" t="s">
        <v>18</v>
      </c>
      <c r="F237" t="s">
        <v>10</v>
      </c>
      <c r="G237" t="s">
        <v>11</v>
      </c>
      <c r="H237">
        <v>0.7</v>
      </c>
      <c r="I237" t="s">
        <v>24</v>
      </c>
      <c r="J237">
        <v>1265936.4159510001</v>
      </c>
      <c r="K237">
        <v>12663.27485</v>
      </c>
      <c r="L237" t="s">
        <v>70</v>
      </c>
      <c r="M237" t="s">
        <v>1152</v>
      </c>
      <c r="N237" t="s">
        <v>10</v>
      </c>
    </row>
    <row r="238" spans="1:14" x14ac:dyDescent="0.25">
      <c r="A238">
        <v>230</v>
      </c>
      <c r="B238" t="s">
        <v>8</v>
      </c>
      <c r="C238">
        <v>156</v>
      </c>
      <c r="D238">
        <v>23665.740327</v>
      </c>
      <c r="E238" t="s">
        <v>133</v>
      </c>
      <c r="F238" t="s">
        <v>10</v>
      </c>
      <c r="G238" t="s">
        <v>134</v>
      </c>
      <c r="H238">
        <v>0.3</v>
      </c>
      <c r="I238" t="s">
        <v>24</v>
      </c>
      <c r="J238">
        <v>1265936.4159510001</v>
      </c>
      <c r="K238">
        <v>12663.27485</v>
      </c>
      <c r="L238" t="s">
        <v>70</v>
      </c>
      <c r="M238" t="s">
        <v>1152</v>
      </c>
      <c r="N238" t="s">
        <v>10</v>
      </c>
    </row>
    <row r="239" spans="1:14" x14ac:dyDescent="0.25">
      <c r="A239">
        <v>249</v>
      </c>
      <c r="B239" t="s">
        <v>8</v>
      </c>
      <c r="C239">
        <v>168</v>
      </c>
      <c r="D239">
        <v>5103.1065950000002</v>
      </c>
      <c r="E239" t="s">
        <v>314</v>
      </c>
      <c r="F239" t="s">
        <v>342</v>
      </c>
      <c r="G239" t="s">
        <v>315</v>
      </c>
      <c r="H239">
        <v>0.5</v>
      </c>
      <c r="I239" t="s">
        <v>24</v>
      </c>
      <c r="J239">
        <v>1265936.4159510001</v>
      </c>
      <c r="K239">
        <v>12663.27485</v>
      </c>
      <c r="L239" t="s">
        <v>70</v>
      </c>
      <c r="M239" t="s">
        <v>1152</v>
      </c>
      <c r="N239" t="s">
        <v>183</v>
      </c>
    </row>
    <row r="240" spans="1:14" x14ac:dyDescent="0.25">
      <c r="A240">
        <v>274</v>
      </c>
      <c r="B240" t="s">
        <v>8</v>
      </c>
      <c r="C240">
        <v>189</v>
      </c>
      <c r="D240">
        <v>86504.173307000005</v>
      </c>
      <c r="E240" t="s">
        <v>143</v>
      </c>
      <c r="F240" t="s">
        <v>10</v>
      </c>
      <c r="G240" t="s">
        <v>11</v>
      </c>
      <c r="H240">
        <v>0.7</v>
      </c>
      <c r="I240" t="s">
        <v>24</v>
      </c>
      <c r="J240">
        <v>1265936.4159510001</v>
      </c>
      <c r="K240">
        <v>12663.27485</v>
      </c>
      <c r="L240" t="s">
        <v>70</v>
      </c>
      <c r="M240" t="s">
        <v>1152</v>
      </c>
      <c r="N240" t="s">
        <v>10</v>
      </c>
    </row>
    <row r="241" spans="1:14" x14ac:dyDescent="0.25">
      <c r="A241">
        <v>290</v>
      </c>
      <c r="B241" t="s">
        <v>8</v>
      </c>
      <c r="C241">
        <v>196</v>
      </c>
      <c r="D241">
        <v>148937.58725000001</v>
      </c>
      <c r="E241" t="s">
        <v>156</v>
      </c>
      <c r="F241" t="s">
        <v>10</v>
      </c>
      <c r="G241" t="s">
        <v>11</v>
      </c>
      <c r="H241">
        <v>0.7</v>
      </c>
      <c r="I241" t="s">
        <v>24</v>
      </c>
      <c r="J241">
        <v>1265936.4159510001</v>
      </c>
      <c r="K241">
        <v>12663.27485</v>
      </c>
      <c r="L241" t="s">
        <v>70</v>
      </c>
      <c r="M241" t="s">
        <v>1152</v>
      </c>
      <c r="N241" t="s">
        <v>10</v>
      </c>
    </row>
    <row r="242" spans="1:14" x14ac:dyDescent="0.25">
      <c r="A242">
        <v>318</v>
      </c>
      <c r="B242" t="s">
        <v>8</v>
      </c>
      <c r="C242">
        <v>211</v>
      </c>
      <c r="D242">
        <v>354392.52461000002</v>
      </c>
      <c r="E242" t="s">
        <v>181</v>
      </c>
      <c r="F242" t="s">
        <v>10</v>
      </c>
      <c r="G242" t="s">
        <v>11</v>
      </c>
      <c r="H242">
        <v>0.7</v>
      </c>
      <c r="I242" t="s">
        <v>24</v>
      </c>
      <c r="J242">
        <v>1265936.4159510001</v>
      </c>
      <c r="K242">
        <v>12663.27485</v>
      </c>
      <c r="L242" t="s">
        <v>70</v>
      </c>
      <c r="M242" t="s">
        <v>1152</v>
      </c>
      <c r="N242" t="s">
        <v>10</v>
      </c>
    </row>
    <row r="243" spans="1:14" x14ac:dyDescent="0.25">
      <c r="A243">
        <v>44</v>
      </c>
      <c r="B243" t="s">
        <v>8</v>
      </c>
      <c r="C243">
        <v>27</v>
      </c>
      <c r="D243">
        <v>86.799216999999999</v>
      </c>
      <c r="E243" t="s">
        <v>967</v>
      </c>
      <c r="F243" t="s">
        <v>342</v>
      </c>
      <c r="G243" t="s">
        <v>856</v>
      </c>
      <c r="H243">
        <v>0.3</v>
      </c>
      <c r="I243" t="s">
        <v>159</v>
      </c>
      <c r="J243">
        <v>483410.81447099999</v>
      </c>
      <c r="K243">
        <v>4827.9286970000003</v>
      </c>
      <c r="L243" t="s">
        <v>70</v>
      </c>
      <c r="M243" t="s">
        <v>1149</v>
      </c>
      <c r="N243" t="s">
        <v>186</v>
      </c>
    </row>
    <row r="244" spans="1:14" x14ac:dyDescent="0.25">
      <c r="A244">
        <v>45</v>
      </c>
      <c r="B244" t="s">
        <v>8</v>
      </c>
      <c r="C244">
        <v>28</v>
      </c>
      <c r="D244">
        <v>429.15389599999997</v>
      </c>
      <c r="E244" t="s">
        <v>854</v>
      </c>
      <c r="F244" t="s">
        <v>342</v>
      </c>
      <c r="G244" t="s">
        <v>856</v>
      </c>
      <c r="H244">
        <v>0.3</v>
      </c>
      <c r="I244" t="s">
        <v>159</v>
      </c>
      <c r="J244">
        <v>483410.81447099999</v>
      </c>
      <c r="K244">
        <v>4827.9286970000003</v>
      </c>
      <c r="L244" t="s">
        <v>70</v>
      </c>
      <c r="M244" t="s">
        <v>1149</v>
      </c>
      <c r="N244" t="s">
        <v>186</v>
      </c>
    </row>
    <row r="245" spans="1:14" x14ac:dyDescent="0.25">
      <c r="A245">
        <v>143</v>
      </c>
      <c r="B245" t="s">
        <v>8</v>
      </c>
      <c r="C245">
        <v>88</v>
      </c>
      <c r="D245">
        <v>6490.9589370000003</v>
      </c>
      <c r="E245" t="s">
        <v>273</v>
      </c>
      <c r="F245" t="s">
        <v>342</v>
      </c>
      <c r="G245" t="s">
        <v>442</v>
      </c>
      <c r="H245">
        <v>0.7</v>
      </c>
      <c r="I245" t="s">
        <v>159</v>
      </c>
      <c r="J245">
        <v>483410.81447099999</v>
      </c>
      <c r="K245">
        <v>4827.9286970000003</v>
      </c>
      <c r="L245" t="s">
        <v>70</v>
      </c>
      <c r="M245" t="s">
        <v>1149</v>
      </c>
      <c r="N245" t="s">
        <v>183</v>
      </c>
    </row>
    <row r="246" spans="1:14" x14ac:dyDescent="0.25">
      <c r="A246">
        <v>168</v>
      </c>
      <c r="B246" t="s">
        <v>8</v>
      </c>
      <c r="C246">
        <v>102</v>
      </c>
      <c r="D246">
        <v>8.045674</v>
      </c>
      <c r="E246" t="s">
        <v>825</v>
      </c>
      <c r="F246" t="s">
        <v>342</v>
      </c>
      <c r="G246" t="s">
        <v>442</v>
      </c>
      <c r="H246">
        <v>0.7</v>
      </c>
      <c r="I246" t="s">
        <v>159</v>
      </c>
      <c r="J246">
        <v>483410.81447099999</v>
      </c>
      <c r="K246">
        <v>4827.9286970000003</v>
      </c>
      <c r="L246" t="s">
        <v>70</v>
      </c>
      <c r="M246" t="s">
        <v>1149</v>
      </c>
      <c r="N246" t="s">
        <v>186</v>
      </c>
    </row>
    <row r="247" spans="1:14" x14ac:dyDescent="0.25">
      <c r="A247">
        <v>169</v>
      </c>
      <c r="B247" t="s">
        <v>8</v>
      </c>
      <c r="C247">
        <v>103</v>
      </c>
      <c r="D247">
        <v>6.4378700000000002</v>
      </c>
      <c r="E247" t="s">
        <v>822</v>
      </c>
      <c r="F247" t="s">
        <v>342</v>
      </c>
      <c r="G247" t="s">
        <v>442</v>
      </c>
      <c r="H247">
        <v>0.7</v>
      </c>
      <c r="I247" t="s">
        <v>159</v>
      </c>
      <c r="J247">
        <v>483410.81447099999</v>
      </c>
      <c r="K247">
        <v>4827.9286970000003</v>
      </c>
      <c r="L247" t="s">
        <v>70</v>
      </c>
      <c r="M247" t="s">
        <v>1149</v>
      </c>
      <c r="N247" t="s">
        <v>186</v>
      </c>
    </row>
    <row r="248" spans="1:14" x14ac:dyDescent="0.25">
      <c r="A248">
        <v>184</v>
      </c>
      <c r="B248" t="s">
        <v>8</v>
      </c>
      <c r="C248">
        <v>114</v>
      </c>
      <c r="D248">
        <v>16.835692999999999</v>
      </c>
      <c r="E248" t="s">
        <v>865</v>
      </c>
      <c r="F248" t="s">
        <v>342</v>
      </c>
      <c r="G248" t="s">
        <v>442</v>
      </c>
      <c r="H248">
        <v>0.7</v>
      </c>
      <c r="I248" t="s">
        <v>159</v>
      </c>
      <c r="J248">
        <v>483410.81447099999</v>
      </c>
      <c r="K248">
        <v>4827.9286970000003</v>
      </c>
      <c r="L248" t="s">
        <v>70</v>
      </c>
      <c r="M248" t="s">
        <v>1149</v>
      </c>
      <c r="N248" t="s">
        <v>186</v>
      </c>
    </row>
    <row r="249" spans="1:14" x14ac:dyDescent="0.25">
      <c r="A249">
        <v>186</v>
      </c>
      <c r="B249" t="s">
        <v>8</v>
      </c>
      <c r="C249">
        <v>116</v>
      </c>
      <c r="D249">
        <v>16.513258</v>
      </c>
      <c r="E249" t="s">
        <v>478</v>
      </c>
      <c r="F249" t="s">
        <v>342</v>
      </c>
      <c r="G249" t="s">
        <v>442</v>
      </c>
      <c r="H249">
        <v>0.7</v>
      </c>
      <c r="I249" t="s">
        <v>159</v>
      </c>
      <c r="J249">
        <v>483410.81447099999</v>
      </c>
      <c r="K249">
        <v>4827.9286970000003</v>
      </c>
      <c r="L249" t="s">
        <v>70</v>
      </c>
      <c r="M249" t="s">
        <v>1149</v>
      </c>
      <c r="N249" t="s">
        <v>186</v>
      </c>
    </row>
    <row r="250" spans="1:14" x14ac:dyDescent="0.25">
      <c r="A250">
        <v>187</v>
      </c>
      <c r="B250" t="s">
        <v>8</v>
      </c>
      <c r="C250">
        <v>117</v>
      </c>
      <c r="D250">
        <v>16.243541</v>
      </c>
      <c r="E250" t="s">
        <v>613</v>
      </c>
      <c r="F250" t="s">
        <v>342</v>
      </c>
      <c r="G250" t="s">
        <v>442</v>
      </c>
      <c r="H250">
        <v>0.7</v>
      </c>
      <c r="I250" t="s">
        <v>159</v>
      </c>
      <c r="J250">
        <v>483410.81447099999</v>
      </c>
      <c r="K250">
        <v>4827.9286970000003</v>
      </c>
      <c r="L250" t="s">
        <v>70</v>
      </c>
      <c r="M250" t="s">
        <v>1149</v>
      </c>
      <c r="N250" t="s">
        <v>186</v>
      </c>
    </row>
    <row r="251" spans="1:14" x14ac:dyDescent="0.25">
      <c r="A251">
        <v>189</v>
      </c>
      <c r="B251" t="s">
        <v>8</v>
      </c>
      <c r="C251">
        <v>119</v>
      </c>
      <c r="D251">
        <v>64.392201999999997</v>
      </c>
      <c r="E251" t="s">
        <v>834</v>
      </c>
      <c r="F251" t="s">
        <v>342</v>
      </c>
      <c r="G251" t="s">
        <v>442</v>
      </c>
      <c r="H251">
        <v>0.7</v>
      </c>
      <c r="I251" t="s">
        <v>159</v>
      </c>
      <c r="J251">
        <v>483410.81447099999</v>
      </c>
      <c r="K251">
        <v>4827.9286970000003</v>
      </c>
      <c r="L251" t="s">
        <v>70</v>
      </c>
      <c r="M251" t="s">
        <v>1149</v>
      </c>
      <c r="N251" t="s">
        <v>186</v>
      </c>
    </row>
    <row r="252" spans="1:14" x14ac:dyDescent="0.25">
      <c r="A252">
        <v>192</v>
      </c>
      <c r="B252" t="s">
        <v>8</v>
      </c>
      <c r="C252">
        <v>122</v>
      </c>
      <c r="D252">
        <v>231.47233900000001</v>
      </c>
      <c r="E252" t="s">
        <v>751</v>
      </c>
      <c r="F252" t="s">
        <v>342</v>
      </c>
      <c r="G252" t="s">
        <v>442</v>
      </c>
      <c r="H252">
        <v>0.7</v>
      </c>
      <c r="I252" t="s">
        <v>159</v>
      </c>
      <c r="J252">
        <v>483410.81447099999</v>
      </c>
      <c r="K252">
        <v>4827.9286970000003</v>
      </c>
      <c r="L252" t="s">
        <v>70</v>
      </c>
      <c r="M252" t="s">
        <v>1149</v>
      </c>
      <c r="N252" t="s">
        <v>186</v>
      </c>
    </row>
    <row r="253" spans="1:14" x14ac:dyDescent="0.25">
      <c r="A253">
        <v>194</v>
      </c>
      <c r="B253" t="s">
        <v>8</v>
      </c>
      <c r="C253">
        <v>124</v>
      </c>
      <c r="D253">
        <v>132.07998000000001</v>
      </c>
      <c r="E253" t="s">
        <v>876</v>
      </c>
      <c r="F253" t="s">
        <v>342</v>
      </c>
      <c r="G253" t="s">
        <v>442</v>
      </c>
      <c r="H253">
        <v>0.7</v>
      </c>
      <c r="I253" t="s">
        <v>159</v>
      </c>
      <c r="J253">
        <v>483410.81447099999</v>
      </c>
      <c r="K253">
        <v>4827.9286970000003</v>
      </c>
      <c r="L253" t="s">
        <v>70</v>
      </c>
      <c r="M253" t="s">
        <v>1149</v>
      </c>
      <c r="N253" t="s">
        <v>186</v>
      </c>
    </row>
    <row r="254" spans="1:14" x14ac:dyDescent="0.25">
      <c r="A254">
        <v>195</v>
      </c>
      <c r="B254" t="s">
        <v>8</v>
      </c>
      <c r="C254">
        <v>125</v>
      </c>
      <c r="D254">
        <v>12.075746000000001</v>
      </c>
      <c r="E254" t="s">
        <v>651</v>
      </c>
      <c r="F254" t="s">
        <v>342</v>
      </c>
      <c r="G254" t="s">
        <v>442</v>
      </c>
      <c r="H254">
        <v>0.7</v>
      </c>
      <c r="I254" t="s">
        <v>159</v>
      </c>
      <c r="J254">
        <v>483410.81447099999</v>
      </c>
      <c r="K254">
        <v>4827.9286970000003</v>
      </c>
      <c r="L254" t="s">
        <v>70</v>
      </c>
      <c r="M254" t="s">
        <v>1149</v>
      </c>
      <c r="N254" t="s">
        <v>186</v>
      </c>
    </row>
    <row r="255" spans="1:14" x14ac:dyDescent="0.25">
      <c r="A255">
        <v>198</v>
      </c>
      <c r="B255" t="s">
        <v>8</v>
      </c>
      <c r="C255">
        <v>128</v>
      </c>
      <c r="D255">
        <v>83.678827999999996</v>
      </c>
      <c r="E255" t="s">
        <v>574</v>
      </c>
      <c r="F255" t="s">
        <v>342</v>
      </c>
      <c r="G255" t="s">
        <v>442</v>
      </c>
      <c r="H255">
        <v>0.7</v>
      </c>
      <c r="I255" t="s">
        <v>159</v>
      </c>
      <c r="J255">
        <v>483410.81447099999</v>
      </c>
      <c r="K255">
        <v>4827.9286970000003</v>
      </c>
      <c r="L255" t="s">
        <v>70</v>
      </c>
      <c r="M255" t="s">
        <v>1149</v>
      </c>
      <c r="N255" t="s">
        <v>186</v>
      </c>
    </row>
    <row r="256" spans="1:14" x14ac:dyDescent="0.25">
      <c r="A256">
        <v>201</v>
      </c>
      <c r="B256" t="s">
        <v>8</v>
      </c>
      <c r="C256">
        <v>131</v>
      </c>
      <c r="D256">
        <v>15.439517</v>
      </c>
      <c r="E256" t="s">
        <v>814</v>
      </c>
      <c r="F256" t="s">
        <v>342</v>
      </c>
      <c r="G256" t="s">
        <v>442</v>
      </c>
      <c r="H256">
        <v>0.7</v>
      </c>
      <c r="I256" t="s">
        <v>159</v>
      </c>
      <c r="J256">
        <v>483410.81447099999</v>
      </c>
      <c r="K256">
        <v>4827.9286970000003</v>
      </c>
      <c r="L256" t="s">
        <v>70</v>
      </c>
      <c r="M256" t="s">
        <v>1149</v>
      </c>
      <c r="N256" t="s">
        <v>186</v>
      </c>
    </row>
    <row r="257" spans="1:14" x14ac:dyDescent="0.25">
      <c r="A257">
        <v>203</v>
      </c>
      <c r="B257" t="s">
        <v>8</v>
      </c>
      <c r="C257">
        <v>133</v>
      </c>
      <c r="D257">
        <v>11.562127</v>
      </c>
      <c r="E257" t="s">
        <v>647</v>
      </c>
      <c r="F257" t="s">
        <v>342</v>
      </c>
      <c r="G257" t="s">
        <v>442</v>
      </c>
      <c r="H257">
        <v>0.7</v>
      </c>
      <c r="I257" t="s">
        <v>159</v>
      </c>
      <c r="J257">
        <v>483410.81447099999</v>
      </c>
      <c r="K257">
        <v>4827.9286970000003</v>
      </c>
      <c r="L257" t="s">
        <v>70</v>
      </c>
      <c r="M257" t="s">
        <v>1149</v>
      </c>
      <c r="N257" t="s">
        <v>186</v>
      </c>
    </row>
    <row r="258" spans="1:14" x14ac:dyDescent="0.25">
      <c r="A258">
        <v>206</v>
      </c>
      <c r="B258" t="s">
        <v>8</v>
      </c>
      <c r="C258">
        <v>136</v>
      </c>
      <c r="D258">
        <v>3.7529029999999999</v>
      </c>
      <c r="E258" t="s">
        <v>975</v>
      </c>
      <c r="F258" t="s">
        <v>342</v>
      </c>
      <c r="G258" t="s">
        <v>442</v>
      </c>
      <c r="H258">
        <v>0.7</v>
      </c>
      <c r="I258" t="s">
        <v>159</v>
      </c>
      <c r="J258">
        <v>483410.81447099999</v>
      </c>
      <c r="K258">
        <v>4827.9286970000003</v>
      </c>
      <c r="L258" t="s">
        <v>70</v>
      </c>
      <c r="M258" t="s">
        <v>1149</v>
      </c>
      <c r="N258" t="s">
        <v>186</v>
      </c>
    </row>
    <row r="259" spans="1:14" x14ac:dyDescent="0.25">
      <c r="A259">
        <v>207</v>
      </c>
      <c r="B259" t="s">
        <v>8</v>
      </c>
      <c r="C259">
        <v>137</v>
      </c>
      <c r="D259">
        <v>62.482359000000002</v>
      </c>
      <c r="E259" t="s">
        <v>849</v>
      </c>
      <c r="F259" t="s">
        <v>342</v>
      </c>
      <c r="G259" t="s">
        <v>442</v>
      </c>
      <c r="H259">
        <v>0.7</v>
      </c>
      <c r="I259" t="s">
        <v>159</v>
      </c>
      <c r="J259">
        <v>483410.81447099999</v>
      </c>
      <c r="K259">
        <v>4827.9286970000003</v>
      </c>
      <c r="L259" t="s">
        <v>70</v>
      </c>
      <c r="M259" t="s">
        <v>1149</v>
      </c>
      <c r="N259" t="s">
        <v>186</v>
      </c>
    </row>
    <row r="260" spans="1:14" x14ac:dyDescent="0.25">
      <c r="A260">
        <v>208</v>
      </c>
      <c r="B260" t="s">
        <v>8</v>
      </c>
      <c r="C260">
        <v>138</v>
      </c>
      <c r="D260">
        <v>2.1989179999999999</v>
      </c>
      <c r="E260" t="s">
        <v>610</v>
      </c>
      <c r="F260" t="s">
        <v>342</v>
      </c>
      <c r="G260" t="s">
        <v>442</v>
      </c>
      <c r="H260">
        <v>0.7</v>
      </c>
      <c r="I260" t="s">
        <v>159</v>
      </c>
      <c r="J260">
        <v>483410.81447099999</v>
      </c>
      <c r="K260">
        <v>4827.9286970000003</v>
      </c>
      <c r="L260" t="s">
        <v>70</v>
      </c>
      <c r="M260" t="s">
        <v>1149</v>
      </c>
      <c r="N260" t="s">
        <v>186</v>
      </c>
    </row>
    <row r="261" spans="1:14" x14ac:dyDescent="0.25">
      <c r="A261">
        <v>212</v>
      </c>
      <c r="B261" t="s">
        <v>8</v>
      </c>
      <c r="C261">
        <v>142</v>
      </c>
      <c r="D261">
        <v>6.7004060000000001</v>
      </c>
      <c r="E261" t="s">
        <v>543</v>
      </c>
      <c r="F261" t="s">
        <v>342</v>
      </c>
      <c r="G261" t="s">
        <v>442</v>
      </c>
      <c r="H261">
        <v>0.7</v>
      </c>
      <c r="I261" t="s">
        <v>159</v>
      </c>
      <c r="J261">
        <v>483410.81447099999</v>
      </c>
      <c r="K261">
        <v>4827.9286970000003</v>
      </c>
      <c r="L261" t="s">
        <v>70</v>
      </c>
      <c r="M261" t="s">
        <v>1149</v>
      </c>
      <c r="N261" t="s">
        <v>186</v>
      </c>
    </row>
    <row r="262" spans="1:14" x14ac:dyDescent="0.25">
      <c r="A262">
        <v>216</v>
      </c>
      <c r="B262" t="s">
        <v>8</v>
      </c>
      <c r="C262">
        <v>146</v>
      </c>
      <c r="D262">
        <v>17.276225</v>
      </c>
      <c r="E262" t="s">
        <v>723</v>
      </c>
      <c r="F262" t="s">
        <v>342</v>
      </c>
      <c r="G262" t="s">
        <v>442</v>
      </c>
      <c r="H262">
        <v>0.7</v>
      </c>
      <c r="I262" t="s">
        <v>159</v>
      </c>
      <c r="J262">
        <v>483410.81447099999</v>
      </c>
      <c r="K262">
        <v>4827.9286970000003</v>
      </c>
      <c r="L262" t="s">
        <v>70</v>
      </c>
      <c r="M262" t="s">
        <v>1149</v>
      </c>
      <c r="N262" t="s">
        <v>186</v>
      </c>
    </row>
    <row r="263" spans="1:14" x14ac:dyDescent="0.25">
      <c r="A263">
        <v>237</v>
      </c>
      <c r="B263" t="s">
        <v>8</v>
      </c>
      <c r="C263">
        <v>159</v>
      </c>
      <c r="D263">
        <v>37.545330999999997</v>
      </c>
      <c r="E263" t="s">
        <v>978</v>
      </c>
      <c r="F263" t="s">
        <v>342</v>
      </c>
      <c r="G263" t="s">
        <v>310</v>
      </c>
      <c r="H263">
        <v>0.8</v>
      </c>
      <c r="I263" t="s">
        <v>159</v>
      </c>
      <c r="J263">
        <v>483410.81447099999</v>
      </c>
      <c r="K263">
        <v>4827.9286970000003</v>
      </c>
      <c r="L263" t="s">
        <v>70</v>
      </c>
      <c r="M263" t="s">
        <v>1149</v>
      </c>
      <c r="N263" t="s">
        <v>186</v>
      </c>
    </row>
    <row r="264" spans="1:14" x14ac:dyDescent="0.25">
      <c r="A264">
        <v>241</v>
      </c>
      <c r="B264" t="s">
        <v>8</v>
      </c>
      <c r="C264">
        <v>162</v>
      </c>
      <c r="D264">
        <v>48.814565000000002</v>
      </c>
      <c r="E264" t="s">
        <v>716</v>
      </c>
      <c r="F264" t="s">
        <v>342</v>
      </c>
      <c r="G264" t="s">
        <v>310</v>
      </c>
      <c r="H264">
        <v>0.8</v>
      </c>
      <c r="I264" t="s">
        <v>159</v>
      </c>
      <c r="J264">
        <v>483410.81447099999</v>
      </c>
      <c r="K264">
        <v>4827.9286970000003</v>
      </c>
      <c r="L264" t="s">
        <v>70</v>
      </c>
      <c r="M264" t="s">
        <v>1149</v>
      </c>
      <c r="N264" t="s">
        <v>186</v>
      </c>
    </row>
    <row r="265" spans="1:14" x14ac:dyDescent="0.25">
      <c r="A265">
        <v>244</v>
      </c>
      <c r="B265" t="s">
        <v>8</v>
      </c>
      <c r="C265">
        <v>164</v>
      </c>
      <c r="D265">
        <v>258.40222299999999</v>
      </c>
      <c r="E265" t="s">
        <v>744</v>
      </c>
      <c r="F265" t="s">
        <v>342</v>
      </c>
      <c r="G265" t="s">
        <v>313</v>
      </c>
      <c r="H265">
        <v>1</v>
      </c>
      <c r="I265" t="s">
        <v>159</v>
      </c>
      <c r="J265">
        <v>483410.81447099999</v>
      </c>
      <c r="K265">
        <v>4827.9286970000003</v>
      </c>
      <c r="L265" t="s">
        <v>70</v>
      </c>
      <c r="M265" t="s">
        <v>1149</v>
      </c>
      <c r="N265" t="s">
        <v>186</v>
      </c>
    </row>
    <row r="266" spans="1:14" x14ac:dyDescent="0.25">
      <c r="A266">
        <v>246</v>
      </c>
      <c r="B266" t="s">
        <v>8</v>
      </c>
      <c r="C266">
        <v>166</v>
      </c>
      <c r="D266">
        <v>346.35145799999998</v>
      </c>
      <c r="E266" t="s">
        <v>578</v>
      </c>
      <c r="F266" t="s">
        <v>342</v>
      </c>
      <c r="G266" t="s">
        <v>313</v>
      </c>
      <c r="H266">
        <v>1</v>
      </c>
      <c r="I266" t="s">
        <v>159</v>
      </c>
      <c r="J266">
        <v>483410.81447099999</v>
      </c>
      <c r="K266">
        <v>4827.9286970000003</v>
      </c>
      <c r="L266" t="s">
        <v>70</v>
      </c>
      <c r="M266" t="s">
        <v>1149</v>
      </c>
      <c r="N266" t="s">
        <v>186</v>
      </c>
    </row>
    <row r="267" spans="1:14" x14ac:dyDescent="0.25">
      <c r="A267">
        <v>266</v>
      </c>
      <c r="B267" t="s">
        <v>8</v>
      </c>
      <c r="C267">
        <v>180</v>
      </c>
      <c r="D267">
        <v>14.125723000000001</v>
      </c>
      <c r="E267" t="s">
        <v>890</v>
      </c>
      <c r="F267" t="s">
        <v>342</v>
      </c>
      <c r="G267" t="s">
        <v>317</v>
      </c>
      <c r="H267">
        <v>0.2</v>
      </c>
      <c r="I267" t="s">
        <v>159</v>
      </c>
      <c r="J267">
        <v>483410.81447099999</v>
      </c>
      <c r="K267">
        <v>4827.9286970000003</v>
      </c>
      <c r="L267" t="s">
        <v>70</v>
      </c>
      <c r="M267" t="s">
        <v>1149</v>
      </c>
      <c r="N267" t="s">
        <v>186</v>
      </c>
    </row>
    <row r="268" spans="1:14" x14ac:dyDescent="0.25">
      <c r="A268">
        <v>267</v>
      </c>
      <c r="B268" t="s">
        <v>8</v>
      </c>
      <c r="C268">
        <v>181</v>
      </c>
      <c r="D268">
        <v>3371.2410810000001</v>
      </c>
      <c r="E268" t="s">
        <v>328</v>
      </c>
      <c r="F268" t="s">
        <v>342</v>
      </c>
      <c r="G268" t="s">
        <v>317</v>
      </c>
      <c r="H268">
        <v>0.2</v>
      </c>
      <c r="I268" t="s">
        <v>159</v>
      </c>
      <c r="J268">
        <v>483410.81447099999</v>
      </c>
      <c r="K268">
        <v>4827.9286970000003</v>
      </c>
      <c r="L268" t="s">
        <v>70</v>
      </c>
      <c r="M268" t="s">
        <v>1149</v>
      </c>
      <c r="N268" t="s">
        <v>220</v>
      </c>
    </row>
    <row r="269" spans="1:14" x14ac:dyDescent="0.25">
      <c r="A269">
        <v>292</v>
      </c>
      <c r="B269" t="s">
        <v>8</v>
      </c>
      <c r="C269">
        <v>197</v>
      </c>
      <c r="D269">
        <v>9559.6844130000009</v>
      </c>
      <c r="E269" t="s">
        <v>157</v>
      </c>
      <c r="F269" t="s">
        <v>10</v>
      </c>
      <c r="G269" t="s">
        <v>11</v>
      </c>
      <c r="H269">
        <v>0.7</v>
      </c>
      <c r="I269" t="s">
        <v>159</v>
      </c>
      <c r="J269">
        <v>483410.81447099999</v>
      </c>
      <c r="K269">
        <v>4827.9286970000003</v>
      </c>
      <c r="L269" t="s">
        <v>70</v>
      </c>
      <c r="M269" t="s">
        <v>1149</v>
      </c>
      <c r="N269" t="s">
        <v>10</v>
      </c>
    </row>
    <row r="270" spans="1:14" x14ac:dyDescent="0.25">
      <c r="A270">
        <v>15</v>
      </c>
      <c r="B270" t="s">
        <v>8</v>
      </c>
      <c r="C270">
        <v>9</v>
      </c>
      <c r="D270">
        <v>268310.22633899999</v>
      </c>
      <c r="E270" t="s">
        <v>203</v>
      </c>
      <c r="F270" t="s">
        <v>342</v>
      </c>
      <c r="G270" t="s">
        <v>184</v>
      </c>
      <c r="H270">
        <v>0.2</v>
      </c>
      <c r="I270" t="s">
        <v>205</v>
      </c>
      <c r="J270">
        <v>714746.28650399996</v>
      </c>
      <c r="K270">
        <v>7151.6433189999998</v>
      </c>
      <c r="L270" t="s">
        <v>70</v>
      </c>
      <c r="M270" t="s">
        <v>1134</v>
      </c>
      <c r="N270" t="s">
        <v>183</v>
      </c>
    </row>
    <row r="271" spans="1:14" x14ac:dyDescent="0.25">
      <c r="A271">
        <v>131</v>
      </c>
      <c r="B271" t="s">
        <v>8</v>
      </c>
      <c r="C271">
        <v>80</v>
      </c>
      <c r="D271">
        <v>2126.6622980000002</v>
      </c>
      <c r="E271" t="s">
        <v>261</v>
      </c>
      <c r="F271" t="s">
        <v>342</v>
      </c>
      <c r="G271" t="s">
        <v>442</v>
      </c>
      <c r="H271">
        <v>0.7</v>
      </c>
      <c r="I271" t="s">
        <v>205</v>
      </c>
      <c r="J271">
        <v>714746.28650399996</v>
      </c>
      <c r="K271">
        <v>7151.6433189999998</v>
      </c>
      <c r="L271" t="s">
        <v>70</v>
      </c>
      <c r="M271" t="s">
        <v>1134</v>
      </c>
      <c r="N271" t="s">
        <v>183</v>
      </c>
    </row>
    <row r="272" spans="1:14" x14ac:dyDescent="0.25">
      <c r="A272">
        <v>61</v>
      </c>
      <c r="B272" t="s">
        <v>8</v>
      </c>
      <c r="C272">
        <v>36</v>
      </c>
      <c r="D272">
        <v>55751.573733999998</v>
      </c>
      <c r="E272" t="s">
        <v>48</v>
      </c>
      <c r="F272" t="s">
        <v>10</v>
      </c>
      <c r="G272" t="s">
        <v>11</v>
      </c>
      <c r="H272">
        <v>0.7</v>
      </c>
      <c r="I272" t="s">
        <v>52</v>
      </c>
      <c r="J272">
        <v>562752.57168299996</v>
      </c>
      <c r="K272">
        <v>5623.0141299999996</v>
      </c>
      <c r="L272" t="s">
        <v>70</v>
      </c>
      <c r="M272" t="s">
        <v>1163</v>
      </c>
      <c r="N272" t="s">
        <v>10</v>
      </c>
    </row>
    <row r="273" spans="1:14" x14ac:dyDescent="0.25">
      <c r="A273">
        <v>96</v>
      </c>
      <c r="B273" t="s">
        <v>8</v>
      </c>
      <c r="C273">
        <v>60</v>
      </c>
      <c r="D273">
        <v>124879.148161</v>
      </c>
      <c r="E273" t="s">
        <v>80</v>
      </c>
      <c r="F273" t="s">
        <v>10</v>
      </c>
      <c r="G273" t="s">
        <v>14</v>
      </c>
      <c r="H273">
        <v>0.55000000000000004</v>
      </c>
      <c r="I273" t="s">
        <v>52</v>
      </c>
      <c r="J273">
        <v>562752.57168299996</v>
      </c>
      <c r="K273">
        <v>5623.0141299999996</v>
      </c>
      <c r="L273" t="s">
        <v>70</v>
      </c>
      <c r="M273" t="s">
        <v>1163</v>
      </c>
      <c r="N273" t="s">
        <v>10</v>
      </c>
    </row>
    <row r="274" spans="1:14" x14ac:dyDescent="0.25">
      <c r="A274">
        <v>142</v>
      </c>
      <c r="B274" t="s">
        <v>8</v>
      </c>
      <c r="C274">
        <v>87</v>
      </c>
      <c r="D274">
        <v>95456.962333999996</v>
      </c>
      <c r="E274" t="s">
        <v>440</v>
      </c>
      <c r="F274" t="s">
        <v>342</v>
      </c>
      <c r="G274" t="s">
        <v>442</v>
      </c>
      <c r="H274">
        <v>0.7</v>
      </c>
      <c r="I274" t="s">
        <v>52</v>
      </c>
      <c r="J274">
        <v>562752.57168299996</v>
      </c>
      <c r="K274">
        <v>5623.0141299999996</v>
      </c>
      <c r="L274" t="s">
        <v>70</v>
      </c>
      <c r="M274" t="s">
        <v>1163</v>
      </c>
      <c r="N274" t="s">
        <v>183</v>
      </c>
    </row>
    <row r="275" spans="1:14" x14ac:dyDescent="0.25">
      <c r="A275">
        <v>16</v>
      </c>
      <c r="B275" t="s">
        <v>8</v>
      </c>
      <c r="C275">
        <v>9</v>
      </c>
      <c r="D275">
        <v>44155.832614999999</v>
      </c>
      <c r="E275" t="s">
        <v>203</v>
      </c>
      <c r="F275" t="s">
        <v>342</v>
      </c>
      <c r="G275" t="s">
        <v>184</v>
      </c>
      <c r="H275">
        <v>0.2</v>
      </c>
      <c r="I275" t="s">
        <v>147</v>
      </c>
      <c r="J275">
        <v>473246.27840200003</v>
      </c>
      <c r="K275">
        <v>4740.6057119999996</v>
      </c>
      <c r="L275" t="s">
        <v>70</v>
      </c>
      <c r="M275" t="s">
        <v>1135</v>
      </c>
      <c r="N275" t="s">
        <v>183</v>
      </c>
    </row>
    <row r="276" spans="1:14" x14ac:dyDescent="0.25">
      <c r="A276">
        <v>27</v>
      </c>
      <c r="B276" t="s">
        <v>8</v>
      </c>
      <c r="C276">
        <v>15</v>
      </c>
      <c r="D276">
        <v>3227.9524120000001</v>
      </c>
      <c r="E276" t="s">
        <v>216</v>
      </c>
      <c r="F276" t="s">
        <v>342</v>
      </c>
      <c r="G276" t="s">
        <v>184</v>
      </c>
      <c r="H276">
        <v>0.2</v>
      </c>
      <c r="I276" t="s">
        <v>147</v>
      </c>
      <c r="J276">
        <v>473246.27840200003</v>
      </c>
      <c r="K276">
        <v>4740.6057119999996</v>
      </c>
      <c r="L276" t="s">
        <v>70</v>
      </c>
      <c r="M276" t="s">
        <v>1135</v>
      </c>
      <c r="N276" t="s">
        <v>183</v>
      </c>
    </row>
    <row r="277" spans="1:14" x14ac:dyDescent="0.25">
      <c r="A277">
        <v>278</v>
      </c>
      <c r="B277" t="s">
        <v>8</v>
      </c>
      <c r="C277">
        <v>191</v>
      </c>
      <c r="D277">
        <v>583.20477300000005</v>
      </c>
      <c r="E277" t="s">
        <v>146</v>
      </c>
      <c r="F277" t="s">
        <v>10</v>
      </c>
      <c r="G277" t="s">
        <v>11</v>
      </c>
      <c r="H277">
        <v>0.7</v>
      </c>
      <c r="I277" t="s">
        <v>147</v>
      </c>
      <c r="J277">
        <v>473246.27840200003</v>
      </c>
      <c r="K277">
        <v>4740.6057119999996</v>
      </c>
      <c r="L277" t="s">
        <v>70</v>
      </c>
      <c r="M277" t="s">
        <v>1135</v>
      </c>
      <c r="N277" t="s">
        <v>10</v>
      </c>
    </row>
    <row r="278" spans="1:14" x14ac:dyDescent="0.25">
      <c r="A278">
        <v>294</v>
      </c>
      <c r="B278" t="s">
        <v>8</v>
      </c>
      <c r="C278">
        <v>199</v>
      </c>
      <c r="D278">
        <v>41202.763498</v>
      </c>
      <c r="E278" t="s">
        <v>162</v>
      </c>
      <c r="F278" t="s">
        <v>10</v>
      </c>
      <c r="G278" t="s">
        <v>11</v>
      </c>
      <c r="H278">
        <v>0.7</v>
      </c>
      <c r="I278" t="s">
        <v>163</v>
      </c>
      <c r="J278">
        <v>646952.26581300003</v>
      </c>
      <c r="K278">
        <v>6462.7243330000001</v>
      </c>
      <c r="L278" t="s">
        <v>70</v>
      </c>
      <c r="M278" t="s">
        <v>1215</v>
      </c>
      <c r="N278" t="s">
        <v>10</v>
      </c>
    </row>
    <row r="279" spans="1:14" x14ac:dyDescent="0.25">
      <c r="A279">
        <v>307</v>
      </c>
      <c r="B279" t="s">
        <v>8</v>
      </c>
      <c r="C279">
        <v>206</v>
      </c>
      <c r="D279">
        <v>77846.729323000007</v>
      </c>
      <c r="E279" t="s">
        <v>174</v>
      </c>
      <c r="F279" t="s">
        <v>10</v>
      </c>
      <c r="G279" t="s">
        <v>11</v>
      </c>
      <c r="H279">
        <v>0.7</v>
      </c>
      <c r="I279" t="s">
        <v>163</v>
      </c>
      <c r="J279">
        <v>646952.26581300003</v>
      </c>
      <c r="K279">
        <v>6462.7243330000001</v>
      </c>
      <c r="L279" t="s">
        <v>70</v>
      </c>
      <c r="M279" t="s">
        <v>1215</v>
      </c>
      <c r="N279" t="s">
        <v>10</v>
      </c>
    </row>
    <row r="280" spans="1:14" x14ac:dyDescent="0.25">
      <c r="A280">
        <v>7</v>
      </c>
      <c r="B280" t="s">
        <v>8</v>
      </c>
      <c r="C280">
        <v>6</v>
      </c>
      <c r="D280">
        <v>5154.8119360000001</v>
      </c>
      <c r="E280" t="s">
        <v>191</v>
      </c>
      <c r="F280" t="s">
        <v>342</v>
      </c>
      <c r="G280" t="s">
        <v>184</v>
      </c>
      <c r="H280">
        <v>0.2</v>
      </c>
      <c r="I280" t="s">
        <v>166</v>
      </c>
      <c r="J280">
        <v>953705.45327900001</v>
      </c>
      <c r="K280">
        <v>9517.5776279999991</v>
      </c>
      <c r="L280" t="s">
        <v>70</v>
      </c>
      <c r="M280" t="s">
        <v>1127</v>
      </c>
      <c r="N280" t="s">
        <v>183</v>
      </c>
    </row>
    <row r="281" spans="1:14" x14ac:dyDescent="0.25">
      <c r="A281">
        <v>84</v>
      </c>
      <c r="B281" t="s">
        <v>8</v>
      </c>
      <c r="C281">
        <v>52</v>
      </c>
      <c r="D281">
        <v>3946.0668430000001</v>
      </c>
      <c r="E281" t="s">
        <v>251</v>
      </c>
      <c r="F281" t="s">
        <v>342</v>
      </c>
      <c r="G281" t="s">
        <v>247</v>
      </c>
      <c r="H281">
        <v>0.3</v>
      </c>
      <c r="I281" t="s">
        <v>166</v>
      </c>
      <c r="J281">
        <v>953705.45327900001</v>
      </c>
      <c r="K281">
        <v>9517.5776279999991</v>
      </c>
      <c r="L281" t="s">
        <v>70</v>
      </c>
      <c r="M281" t="s">
        <v>1127</v>
      </c>
      <c r="N281" t="s">
        <v>183</v>
      </c>
    </row>
    <row r="282" spans="1:14" x14ac:dyDescent="0.25">
      <c r="A282">
        <v>119</v>
      </c>
      <c r="B282" t="s">
        <v>8</v>
      </c>
      <c r="C282">
        <v>75</v>
      </c>
      <c r="D282">
        <v>112.03671900000001</v>
      </c>
      <c r="E282" t="s">
        <v>260</v>
      </c>
      <c r="F282" t="s">
        <v>342</v>
      </c>
      <c r="G282" t="s">
        <v>782</v>
      </c>
      <c r="H282">
        <v>0.8</v>
      </c>
      <c r="I282" t="s">
        <v>166</v>
      </c>
      <c r="J282">
        <v>953705.45327900001</v>
      </c>
      <c r="K282">
        <v>9517.5776279999991</v>
      </c>
      <c r="L282" t="s">
        <v>70</v>
      </c>
      <c r="M282" t="s">
        <v>1127</v>
      </c>
      <c r="N282" t="s">
        <v>183</v>
      </c>
    </row>
    <row r="283" spans="1:14" x14ac:dyDescent="0.25">
      <c r="A283">
        <v>139</v>
      </c>
      <c r="B283" t="s">
        <v>8</v>
      </c>
      <c r="C283">
        <v>85</v>
      </c>
      <c r="D283">
        <v>300.18394699999999</v>
      </c>
      <c r="E283" t="s">
        <v>271</v>
      </c>
      <c r="F283" t="s">
        <v>342</v>
      </c>
      <c r="G283" t="s">
        <v>442</v>
      </c>
      <c r="H283">
        <v>0.7</v>
      </c>
      <c r="I283" t="s">
        <v>166</v>
      </c>
      <c r="J283">
        <v>953705.45327900001</v>
      </c>
      <c r="K283">
        <v>9517.5776279999991</v>
      </c>
      <c r="L283" t="s">
        <v>70</v>
      </c>
      <c r="M283" t="s">
        <v>1127</v>
      </c>
      <c r="N283" t="s">
        <v>183</v>
      </c>
    </row>
    <row r="284" spans="1:14" x14ac:dyDescent="0.25">
      <c r="A284">
        <v>297</v>
      </c>
      <c r="B284" t="s">
        <v>8</v>
      </c>
      <c r="C284">
        <v>201</v>
      </c>
      <c r="D284">
        <v>31204.935679999999</v>
      </c>
      <c r="E284" t="s">
        <v>165</v>
      </c>
      <c r="F284" t="s">
        <v>10</v>
      </c>
      <c r="G284" t="s">
        <v>11</v>
      </c>
      <c r="H284">
        <v>0.7</v>
      </c>
      <c r="I284" t="s">
        <v>166</v>
      </c>
      <c r="J284">
        <v>953705.45327900001</v>
      </c>
      <c r="K284">
        <v>9517.5776279999991</v>
      </c>
      <c r="L284" t="s">
        <v>70</v>
      </c>
      <c r="M284" t="s">
        <v>1127</v>
      </c>
      <c r="N284" t="s">
        <v>10</v>
      </c>
    </row>
    <row r="285" spans="1:14" x14ac:dyDescent="0.25">
      <c r="A285">
        <v>301</v>
      </c>
      <c r="B285" t="s">
        <v>8</v>
      </c>
      <c r="C285">
        <v>203</v>
      </c>
      <c r="D285">
        <v>52015.084424000001</v>
      </c>
      <c r="E285" t="s">
        <v>168</v>
      </c>
      <c r="F285" t="s">
        <v>10</v>
      </c>
      <c r="G285" t="s">
        <v>11</v>
      </c>
      <c r="H285">
        <v>0.7</v>
      </c>
      <c r="I285" t="s">
        <v>169</v>
      </c>
      <c r="J285">
        <v>340073.33934900002</v>
      </c>
      <c r="K285">
        <v>3408.0381109999998</v>
      </c>
      <c r="L285" t="s">
        <v>70</v>
      </c>
      <c r="M285" t="s">
        <v>1216</v>
      </c>
      <c r="N285" t="s">
        <v>10</v>
      </c>
    </row>
    <row r="286" spans="1:14" x14ac:dyDescent="0.25">
      <c r="A286">
        <v>57</v>
      </c>
      <c r="B286" t="s">
        <v>8</v>
      </c>
      <c r="C286">
        <v>35</v>
      </c>
      <c r="D286">
        <v>29125.988827000001</v>
      </c>
      <c r="E286" t="s">
        <v>968</v>
      </c>
      <c r="F286" t="s">
        <v>10</v>
      </c>
      <c r="G286" t="s">
        <v>29</v>
      </c>
      <c r="H286">
        <v>0.65</v>
      </c>
      <c r="I286" t="s">
        <v>46</v>
      </c>
      <c r="J286">
        <v>1665814.91652</v>
      </c>
      <c r="K286">
        <v>16671.655119999999</v>
      </c>
      <c r="L286" t="s">
        <v>70</v>
      </c>
      <c r="M286" t="s">
        <v>1159</v>
      </c>
      <c r="N286" t="s">
        <v>10</v>
      </c>
    </row>
    <row r="287" spans="1:14" x14ac:dyDescent="0.25">
      <c r="A287">
        <v>106</v>
      </c>
      <c r="B287" t="s">
        <v>8</v>
      </c>
      <c r="C287">
        <v>67</v>
      </c>
      <c r="D287">
        <v>39571.709373999998</v>
      </c>
      <c r="E287" t="s">
        <v>91</v>
      </c>
      <c r="F287" t="s">
        <v>10</v>
      </c>
      <c r="G287" t="s">
        <v>11</v>
      </c>
      <c r="H287">
        <v>0.7</v>
      </c>
      <c r="I287" t="s">
        <v>46</v>
      </c>
      <c r="J287">
        <v>1665814.91652</v>
      </c>
      <c r="K287">
        <v>16671.655119999999</v>
      </c>
      <c r="L287" t="s">
        <v>70</v>
      </c>
      <c r="M287" t="s">
        <v>1159</v>
      </c>
      <c r="N287" t="s">
        <v>10</v>
      </c>
    </row>
    <row r="288" spans="1:14" x14ac:dyDescent="0.25">
      <c r="A288">
        <v>160</v>
      </c>
      <c r="B288" t="s">
        <v>8</v>
      </c>
      <c r="C288">
        <v>101</v>
      </c>
      <c r="D288">
        <v>206542.40811600001</v>
      </c>
      <c r="E288" t="s">
        <v>116</v>
      </c>
      <c r="F288" t="s">
        <v>10</v>
      </c>
      <c r="G288" t="s">
        <v>11</v>
      </c>
      <c r="H288">
        <v>0.7</v>
      </c>
      <c r="I288" t="s">
        <v>46</v>
      </c>
      <c r="J288">
        <v>1665814.91652</v>
      </c>
      <c r="K288">
        <v>16671.655119999999</v>
      </c>
      <c r="L288" t="s">
        <v>70</v>
      </c>
      <c r="M288" t="s">
        <v>1159</v>
      </c>
      <c r="N288" t="s">
        <v>10</v>
      </c>
    </row>
    <row r="289" spans="1:14" x14ac:dyDescent="0.25">
      <c r="A289">
        <v>281</v>
      </c>
      <c r="B289" t="s">
        <v>8</v>
      </c>
      <c r="C289">
        <v>192</v>
      </c>
      <c r="D289">
        <v>192.75448800000001</v>
      </c>
      <c r="E289" t="s">
        <v>152</v>
      </c>
      <c r="F289" t="s">
        <v>10</v>
      </c>
      <c r="G289" t="s">
        <v>11</v>
      </c>
      <c r="H289">
        <v>0.7</v>
      </c>
      <c r="I289" t="s">
        <v>46</v>
      </c>
      <c r="J289">
        <v>1665814.91652</v>
      </c>
      <c r="K289">
        <v>16671.655119999999</v>
      </c>
      <c r="L289" t="s">
        <v>70</v>
      </c>
      <c r="M289" t="s">
        <v>1159</v>
      </c>
      <c r="N289" t="s">
        <v>10</v>
      </c>
    </row>
    <row r="290" spans="1:14" x14ac:dyDescent="0.25">
      <c r="A290">
        <v>315</v>
      </c>
      <c r="B290" t="s">
        <v>8</v>
      </c>
      <c r="C290">
        <v>209</v>
      </c>
      <c r="D290">
        <v>804.38034800000003</v>
      </c>
      <c r="E290" t="s">
        <v>179</v>
      </c>
      <c r="F290" t="s">
        <v>10</v>
      </c>
      <c r="G290" t="s">
        <v>11</v>
      </c>
      <c r="H290">
        <v>0.7</v>
      </c>
      <c r="I290" t="s">
        <v>46</v>
      </c>
      <c r="J290">
        <v>1665814.91652</v>
      </c>
      <c r="K290">
        <v>16671.655119999999</v>
      </c>
      <c r="L290" t="s">
        <v>70</v>
      </c>
      <c r="M290" t="s">
        <v>1159</v>
      </c>
      <c r="N290" t="s">
        <v>10</v>
      </c>
    </row>
    <row r="291" spans="1:14" x14ac:dyDescent="0.25">
      <c r="A291">
        <v>60</v>
      </c>
      <c r="B291" t="s">
        <v>8</v>
      </c>
      <c r="C291">
        <v>36</v>
      </c>
      <c r="D291">
        <v>84052.116221999997</v>
      </c>
      <c r="E291" t="s">
        <v>48</v>
      </c>
      <c r="F291" t="s">
        <v>10</v>
      </c>
      <c r="G291" t="s">
        <v>11</v>
      </c>
      <c r="H291">
        <v>0.7</v>
      </c>
      <c r="I291" t="s">
        <v>50</v>
      </c>
      <c r="J291">
        <v>746353.15106800001</v>
      </c>
      <c r="K291">
        <v>7465.5105899999999</v>
      </c>
      <c r="L291" t="s">
        <v>70</v>
      </c>
      <c r="M291" t="s">
        <v>1162</v>
      </c>
      <c r="N291" t="s">
        <v>10</v>
      </c>
    </row>
    <row r="292" spans="1:14" x14ac:dyDescent="0.25">
      <c r="A292">
        <v>161</v>
      </c>
      <c r="B292" t="s">
        <v>8</v>
      </c>
      <c r="C292">
        <v>101</v>
      </c>
      <c r="D292">
        <v>48891.105500999998</v>
      </c>
      <c r="E292" t="s">
        <v>116</v>
      </c>
      <c r="F292" t="s">
        <v>10</v>
      </c>
      <c r="G292" t="s">
        <v>11</v>
      </c>
      <c r="H292">
        <v>0.7</v>
      </c>
      <c r="I292" t="s">
        <v>50</v>
      </c>
      <c r="J292">
        <v>746353.15106800001</v>
      </c>
      <c r="K292">
        <v>7465.5105899999999</v>
      </c>
      <c r="L292" t="s">
        <v>70</v>
      </c>
      <c r="M292" t="s">
        <v>1162</v>
      </c>
      <c r="N292" t="s">
        <v>10</v>
      </c>
    </row>
    <row r="293" spans="1:14" x14ac:dyDescent="0.25">
      <c r="A293">
        <v>261</v>
      </c>
      <c r="B293" t="s">
        <v>8</v>
      </c>
      <c r="C293">
        <v>176</v>
      </c>
      <c r="D293">
        <v>1020.075035</v>
      </c>
      <c r="E293" t="s">
        <v>324</v>
      </c>
      <c r="F293" t="s">
        <v>342</v>
      </c>
      <c r="G293" t="s">
        <v>317</v>
      </c>
      <c r="H293">
        <v>0.2</v>
      </c>
      <c r="I293" t="s">
        <v>50</v>
      </c>
      <c r="J293">
        <v>746353.15106800001</v>
      </c>
      <c r="K293">
        <v>7465.5105899999999</v>
      </c>
      <c r="L293" t="s">
        <v>70</v>
      </c>
      <c r="M293" t="s">
        <v>1162</v>
      </c>
      <c r="N293" t="s">
        <v>220</v>
      </c>
    </row>
    <row r="294" spans="1:14" x14ac:dyDescent="0.25">
      <c r="A294">
        <v>63</v>
      </c>
      <c r="B294" t="s">
        <v>8</v>
      </c>
      <c r="C294">
        <v>38</v>
      </c>
      <c r="D294">
        <v>215772.32045999999</v>
      </c>
      <c r="E294" t="s">
        <v>55</v>
      </c>
      <c r="F294" t="s">
        <v>10</v>
      </c>
      <c r="G294" t="s">
        <v>11</v>
      </c>
      <c r="H294">
        <v>0.7</v>
      </c>
      <c r="I294" t="s">
        <v>58</v>
      </c>
      <c r="J294">
        <v>1359343.342437</v>
      </c>
      <c r="K294">
        <v>13614.713970000001</v>
      </c>
      <c r="L294" t="s">
        <v>70</v>
      </c>
      <c r="M294" t="s">
        <v>1165</v>
      </c>
      <c r="N294" t="s">
        <v>10</v>
      </c>
    </row>
    <row r="295" spans="1:14" x14ac:dyDescent="0.25">
      <c r="A295">
        <v>213</v>
      </c>
      <c r="B295" t="s">
        <v>8</v>
      </c>
      <c r="C295">
        <v>143</v>
      </c>
      <c r="D295">
        <v>30.983943</v>
      </c>
      <c r="E295" t="s">
        <v>977</v>
      </c>
      <c r="F295" t="s">
        <v>342</v>
      </c>
      <c r="G295" t="s">
        <v>442</v>
      </c>
      <c r="H295">
        <v>0.7</v>
      </c>
      <c r="I295" t="s">
        <v>58</v>
      </c>
      <c r="J295">
        <v>1359343.342437</v>
      </c>
      <c r="K295">
        <v>13614.713970000001</v>
      </c>
      <c r="L295" t="s">
        <v>70</v>
      </c>
      <c r="M295" t="s">
        <v>1165</v>
      </c>
      <c r="N295" t="s">
        <v>186</v>
      </c>
    </row>
    <row r="296" spans="1:14" x14ac:dyDescent="0.25">
      <c r="A296">
        <v>300</v>
      </c>
      <c r="B296" t="s">
        <v>8</v>
      </c>
      <c r="C296">
        <v>202</v>
      </c>
      <c r="D296">
        <v>130687.32432499999</v>
      </c>
      <c r="E296" t="s">
        <v>167</v>
      </c>
      <c r="F296" t="s">
        <v>10</v>
      </c>
      <c r="G296" t="s">
        <v>11</v>
      </c>
      <c r="H296">
        <v>0.7</v>
      </c>
      <c r="I296" t="s">
        <v>58</v>
      </c>
      <c r="J296">
        <v>1359343.342437</v>
      </c>
      <c r="K296">
        <v>13614.713970000001</v>
      </c>
      <c r="L296" t="s">
        <v>70</v>
      </c>
      <c r="M296" t="s">
        <v>1165</v>
      </c>
      <c r="N296" t="s">
        <v>10</v>
      </c>
    </row>
    <row r="297" spans="1:14" x14ac:dyDescent="0.25">
      <c r="A297">
        <v>311</v>
      </c>
      <c r="B297" t="s">
        <v>8</v>
      </c>
      <c r="C297">
        <v>207</v>
      </c>
      <c r="D297">
        <v>134485.70534799999</v>
      </c>
      <c r="E297" t="s">
        <v>177</v>
      </c>
      <c r="F297" t="s">
        <v>10</v>
      </c>
      <c r="G297" t="s">
        <v>11</v>
      </c>
      <c r="H297">
        <v>0.7</v>
      </c>
      <c r="I297" t="s">
        <v>58</v>
      </c>
      <c r="J297">
        <v>1359343.342437</v>
      </c>
      <c r="K297">
        <v>13614.713970000001</v>
      </c>
      <c r="L297" t="s">
        <v>70</v>
      </c>
      <c r="M297" t="s">
        <v>1165</v>
      </c>
      <c r="N297" t="s">
        <v>10</v>
      </c>
    </row>
    <row r="298" spans="1:14" x14ac:dyDescent="0.25">
      <c r="A298">
        <v>107</v>
      </c>
      <c r="B298" t="s">
        <v>8</v>
      </c>
      <c r="C298">
        <v>67</v>
      </c>
      <c r="D298">
        <v>41.866557999999998</v>
      </c>
      <c r="E298" t="s">
        <v>91</v>
      </c>
      <c r="F298" t="s">
        <v>10</v>
      </c>
      <c r="G298" t="s">
        <v>11</v>
      </c>
      <c r="H298">
        <v>0.7</v>
      </c>
      <c r="I298" t="s">
        <v>95</v>
      </c>
      <c r="J298">
        <v>148829.08830199999</v>
      </c>
      <c r="K298">
        <v>1489.5415129999999</v>
      </c>
      <c r="L298" t="s">
        <v>70</v>
      </c>
      <c r="M298" t="s">
        <v>1182</v>
      </c>
      <c r="N298" t="s">
        <v>10</v>
      </c>
    </row>
    <row r="299" spans="1:14" x14ac:dyDescent="0.25">
      <c r="A299">
        <v>202</v>
      </c>
      <c r="B299" t="s">
        <v>8</v>
      </c>
      <c r="C299">
        <v>132</v>
      </c>
      <c r="D299">
        <v>90.057141999999999</v>
      </c>
      <c r="E299" t="s">
        <v>868</v>
      </c>
      <c r="F299" t="s">
        <v>342</v>
      </c>
      <c r="G299" t="s">
        <v>442</v>
      </c>
      <c r="H299">
        <v>0.7</v>
      </c>
      <c r="I299" t="s">
        <v>388</v>
      </c>
      <c r="J299">
        <v>398544.389165</v>
      </c>
      <c r="K299">
        <v>3990.3912719999998</v>
      </c>
      <c r="L299" t="s">
        <v>70</v>
      </c>
      <c r="M299" t="s">
        <v>1206</v>
      </c>
      <c r="N299" t="s">
        <v>186</v>
      </c>
    </row>
    <row r="300" spans="1:14" x14ac:dyDescent="0.25">
      <c r="A300">
        <v>211</v>
      </c>
      <c r="B300" t="s">
        <v>8</v>
      </c>
      <c r="C300">
        <v>141</v>
      </c>
      <c r="D300">
        <v>105.87774400000001</v>
      </c>
      <c r="E300" t="s">
        <v>829</v>
      </c>
      <c r="F300" t="s">
        <v>342</v>
      </c>
      <c r="G300" t="s">
        <v>442</v>
      </c>
      <c r="H300">
        <v>0.7</v>
      </c>
      <c r="I300" t="s">
        <v>388</v>
      </c>
      <c r="J300">
        <v>398544.389165</v>
      </c>
      <c r="K300">
        <v>3990.3912719999998</v>
      </c>
      <c r="L300" t="s">
        <v>70</v>
      </c>
      <c r="M300" t="s">
        <v>1206</v>
      </c>
      <c r="N300" t="s">
        <v>186</v>
      </c>
    </row>
    <row r="301" spans="1:14" x14ac:dyDescent="0.25">
      <c r="A301">
        <v>190</v>
      </c>
      <c r="B301" t="s">
        <v>8</v>
      </c>
      <c r="C301">
        <v>120</v>
      </c>
      <c r="D301">
        <v>12.268077999999999</v>
      </c>
      <c r="E301" t="s">
        <v>911</v>
      </c>
      <c r="F301" t="s">
        <v>342</v>
      </c>
      <c r="G301" t="s">
        <v>442</v>
      </c>
      <c r="H301">
        <v>0.7</v>
      </c>
      <c r="I301" t="s">
        <v>389</v>
      </c>
      <c r="J301">
        <v>843957.787044</v>
      </c>
      <c r="K301">
        <v>8452.1553070000009</v>
      </c>
      <c r="L301" t="s">
        <v>70</v>
      </c>
      <c r="M301" t="s">
        <v>1205</v>
      </c>
      <c r="N301" t="s">
        <v>186</v>
      </c>
    </row>
    <row r="302" spans="1:14" x14ac:dyDescent="0.25">
      <c r="A302">
        <v>54</v>
      </c>
      <c r="B302" t="s">
        <v>8</v>
      </c>
      <c r="C302">
        <v>33</v>
      </c>
      <c r="D302">
        <v>111238.027242</v>
      </c>
      <c r="E302" t="s">
        <v>37</v>
      </c>
      <c r="F302" t="s">
        <v>10</v>
      </c>
      <c r="G302" t="s">
        <v>43</v>
      </c>
      <c r="H302">
        <v>0.4</v>
      </c>
      <c r="I302" t="s">
        <v>38</v>
      </c>
      <c r="J302">
        <v>843135.78911899996</v>
      </c>
      <c r="K302">
        <v>8433.1131710000009</v>
      </c>
      <c r="L302" t="s">
        <v>70</v>
      </c>
      <c r="M302" t="s">
        <v>1156</v>
      </c>
      <c r="N302" t="s">
        <v>10</v>
      </c>
    </row>
    <row r="303" spans="1:14" x14ac:dyDescent="0.25">
      <c r="A303">
        <v>80</v>
      </c>
      <c r="B303" t="s">
        <v>8</v>
      </c>
      <c r="C303">
        <v>49</v>
      </c>
      <c r="D303">
        <v>2029.719353</v>
      </c>
      <c r="E303" t="s">
        <v>66</v>
      </c>
      <c r="F303" t="s">
        <v>10</v>
      </c>
      <c r="G303" t="s">
        <v>11</v>
      </c>
      <c r="H303">
        <v>0.7</v>
      </c>
      <c r="I303" t="s">
        <v>67</v>
      </c>
      <c r="J303">
        <v>1161855.326408</v>
      </c>
      <c r="K303">
        <v>11633.53103</v>
      </c>
      <c r="L303" t="s">
        <v>70</v>
      </c>
      <c r="M303" t="s">
        <v>1171</v>
      </c>
      <c r="N303" t="s">
        <v>10</v>
      </c>
    </row>
    <row r="304" spans="1:14" x14ac:dyDescent="0.25">
      <c r="A304">
        <v>89</v>
      </c>
      <c r="B304" t="s">
        <v>8</v>
      </c>
      <c r="C304">
        <v>55</v>
      </c>
      <c r="D304">
        <v>5688.7828980000004</v>
      </c>
      <c r="E304" t="s">
        <v>69</v>
      </c>
      <c r="F304" t="s">
        <v>10</v>
      </c>
      <c r="G304" t="s">
        <v>11</v>
      </c>
      <c r="H304">
        <v>0.7</v>
      </c>
      <c r="I304" t="s">
        <v>67</v>
      </c>
      <c r="J304">
        <v>1161855.326408</v>
      </c>
      <c r="K304">
        <v>11633.53103</v>
      </c>
      <c r="L304" t="s">
        <v>70</v>
      </c>
      <c r="M304" t="s">
        <v>1171</v>
      </c>
      <c r="N304" t="s">
        <v>10</v>
      </c>
    </row>
    <row r="305" spans="1:14" x14ac:dyDescent="0.25">
      <c r="A305">
        <v>128</v>
      </c>
      <c r="B305" t="s">
        <v>8</v>
      </c>
      <c r="C305">
        <v>79</v>
      </c>
      <c r="D305">
        <v>561598.35932599998</v>
      </c>
      <c r="E305" t="s">
        <v>112</v>
      </c>
      <c r="F305" t="s">
        <v>10</v>
      </c>
      <c r="G305" t="s">
        <v>11</v>
      </c>
      <c r="H305">
        <v>0.7</v>
      </c>
      <c r="I305" t="s">
        <v>67</v>
      </c>
      <c r="J305">
        <v>1161855.326408</v>
      </c>
      <c r="K305">
        <v>11633.53103</v>
      </c>
      <c r="L305" t="s">
        <v>70</v>
      </c>
      <c r="M305" t="s">
        <v>1171</v>
      </c>
      <c r="N305" t="s">
        <v>10</v>
      </c>
    </row>
    <row r="306" spans="1:14" x14ac:dyDescent="0.25">
      <c r="A306">
        <v>197</v>
      </c>
      <c r="B306" t="s">
        <v>8</v>
      </c>
      <c r="C306">
        <v>127</v>
      </c>
      <c r="D306">
        <v>1.174812</v>
      </c>
      <c r="E306" t="s">
        <v>300</v>
      </c>
      <c r="F306" t="s">
        <v>342</v>
      </c>
      <c r="G306" t="s">
        <v>442</v>
      </c>
      <c r="H306">
        <v>0.7</v>
      </c>
      <c r="I306" t="s">
        <v>67</v>
      </c>
      <c r="J306">
        <v>1161855.326408</v>
      </c>
      <c r="K306">
        <v>11633.53103</v>
      </c>
      <c r="L306" t="s">
        <v>70</v>
      </c>
      <c r="M306" t="s">
        <v>1171</v>
      </c>
      <c r="N306" t="s">
        <v>186</v>
      </c>
    </row>
    <row r="307" spans="1:14" x14ac:dyDescent="0.25">
      <c r="A307">
        <v>200</v>
      </c>
      <c r="B307" t="s">
        <v>8</v>
      </c>
      <c r="C307">
        <v>130</v>
      </c>
      <c r="D307">
        <v>11.349119</v>
      </c>
      <c r="E307" t="s">
        <v>302</v>
      </c>
      <c r="F307" t="s">
        <v>342</v>
      </c>
      <c r="G307" t="s">
        <v>442</v>
      </c>
      <c r="H307">
        <v>0.7</v>
      </c>
      <c r="I307" t="s">
        <v>67</v>
      </c>
      <c r="J307">
        <v>1161855.326408</v>
      </c>
      <c r="K307">
        <v>11633.53103</v>
      </c>
      <c r="L307" t="s">
        <v>70</v>
      </c>
      <c r="M307" t="s">
        <v>1171</v>
      </c>
      <c r="N307" t="s">
        <v>186</v>
      </c>
    </row>
    <row r="308" spans="1:14" x14ac:dyDescent="0.25">
      <c r="A308">
        <v>214</v>
      </c>
      <c r="B308" t="s">
        <v>8</v>
      </c>
      <c r="C308">
        <v>144</v>
      </c>
      <c r="D308">
        <v>95.307708000000005</v>
      </c>
      <c r="E308" t="s">
        <v>306</v>
      </c>
      <c r="F308" t="s">
        <v>342</v>
      </c>
      <c r="G308" t="s">
        <v>442</v>
      </c>
      <c r="H308">
        <v>0.7</v>
      </c>
      <c r="I308" t="s">
        <v>67</v>
      </c>
      <c r="J308">
        <v>1161855.326408</v>
      </c>
      <c r="K308">
        <v>11633.53103</v>
      </c>
      <c r="L308" t="s">
        <v>70</v>
      </c>
      <c r="M308" t="s">
        <v>1171</v>
      </c>
      <c r="N308" t="s">
        <v>186</v>
      </c>
    </row>
    <row r="309" spans="1:14" x14ac:dyDescent="0.25">
      <c r="A309">
        <v>262</v>
      </c>
      <c r="B309" t="s">
        <v>8</v>
      </c>
      <c r="C309">
        <v>177</v>
      </c>
      <c r="D309">
        <v>1093.387258</v>
      </c>
      <c r="E309" t="s">
        <v>325</v>
      </c>
      <c r="F309" t="s">
        <v>342</v>
      </c>
      <c r="G309" t="s">
        <v>317</v>
      </c>
      <c r="H309">
        <v>0.2</v>
      </c>
      <c r="I309" t="s">
        <v>67</v>
      </c>
      <c r="J309">
        <v>1161855.326408</v>
      </c>
      <c r="K309">
        <v>11633.53103</v>
      </c>
      <c r="L309" t="s">
        <v>70</v>
      </c>
      <c r="M309" t="s">
        <v>1171</v>
      </c>
      <c r="N309" t="s">
        <v>183</v>
      </c>
    </row>
    <row r="310" spans="1:14" x14ac:dyDescent="0.25">
      <c r="A310">
        <v>273</v>
      </c>
      <c r="B310" t="s">
        <v>8</v>
      </c>
      <c r="C310">
        <v>188</v>
      </c>
      <c r="D310">
        <v>19662.405503000002</v>
      </c>
      <c r="E310" t="s">
        <v>142</v>
      </c>
      <c r="F310" t="s">
        <v>10</v>
      </c>
      <c r="G310" t="s">
        <v>11</v>
      </c>
      <c r="H310">
        <v>0.7</v>
      </c>
      <c r="I310" t="s">
        <v>67</v>
      </c>
      <c r="J310">
        <v>1161855.326408</v>
      </c>
      <c r="K310">
        <v>11633.53103</v>
      </c>
      <c r="L310" t="s">
        <v>70</v>
      </c>
      <c r="M310" t="s">
        <v>1171</v>
      </c>
      <c r="N310" t="s">
        <v>10</v>
      </c>
    </row>
    <row r="311" spans="1:14" x14ac:dyDescent="0.25">
      <c r="A311">
        <v>312</v>
      </c>
      <c r="B311" t="s">
        <v>8</v>
      </c>
      <c r="C311">
        <v>207</v>
      </c>
      <c r="D311">
        <v>219.81762900000001</v>
      </c>
      <c r="E311" t="s">
        <v>177</v>
      </c>
      <c r="F311" t="s">
        <v>10</v>
      </c>
      <c r="G311" t="s">
        <v>11</v>
      </c>
      <c r="H311">
        <v>0.7</v>
      </c>
      <c r="I311" t="s">
        <v>67</v>
      </c>
      <c r="J311">
        <v>1161855.326408</v>
      </c>
      <c r="K311">
        <v>11633.53103</v>
      </c>
      <c r="L311" t="s">
        <v>70</v>
      </c>
      <c r="M311" t="s">
        <v>1171</v>
      </c>
      <c r="N311" t="s">
        <v>10</v>
      </c>
    </row>
    <row r="312" spans="1:14" x14ac:dyDescent="0.25">
      <c r="A312">
        <v>218</v>
      </c>
      <c r="B312" t="s">
        <v>8</v>
      </c>
      <c r="C312">
        <v>148</v>
      </c>
      <c r="D312">
        <v>116.950456</v>
      </c>
      <c r="E312" t="s">
        <v>520</v>
      </c>
      <c r="F312" t="s">
        <v>342</v>
      </c>
      <c r="G312" t="s">
        <v>442</v>
      </c>
      <c r="H312">
        <v>0.7</v>
      </c>
      <c r="I312" t="s">
        <v>391</v>
      </c>
      <c r="J312">
        <v>239968.77153200001</v>
      </c>
      <c r="K312">
        <v>2400.7149199999999</v>
      </c>
      <c r="L312" t="s">
        <v>70</v>
      </c>
      <c r="M312" t="s">
        <v>1210</v>
      </c>
      <c r="N312" t="s">
        <v>186</v>
      </c>
    </row>
    <row r="313" spans="1:14" x14ac:dyDescent="0.25">
      <c r="A313">
        <v>5</v>
      </c>
      <c r="B313" t="s">
        <v>8</v>
      </c>
      <c r="C313">
        <v>4</v>
      </c>
      <c r="D313">
        <v>707.70803000000001</v>
      </c>
      <c r="E313" t="s">
        <v>185</v>
      </c>
      <c r="F313" t="s">
        <v>342</v>
      </c>
      <c r="G313" t="s">
        <v>184</v>
      </c>
      <c r="H313">
        <v>0.2</v>
      </c>
      <c r="I313" t="s">
        <v>187</v>
      </c>
      <c r="J313">
        <v>424690.75899100001</v>
      </c>
      <c r="K313">
        <v>4247.9488339999998</v>
      </c>
      <c r="L313" t="s">
        <v>70</v>
      </c>
      <c r="M313" t="s">
        <v>1125</v>
      </c>
      <c r="N313" t="s">
        <v>186</v>
      </c>
    </row>
    <row r="314" spans="1:14" x14ac:dyDescent="0.25">
      <c r="A314">
        <v>116</v>
      </c>
      <c r="B314" t="s">
        <v>8</v>
      </c>
      <c r="C314">
        <v>73</v>
      </c>
      <c r="D314">
        <v>100.00676300000001</v>
      </c>
      <c r="E314" t="s">
        <v>256</v>
      </c>
      <c r="F314" t="s">
        <v>342</v>
      </c>
      <c r="G314" t="s">
        <v>782</v>
      </c>
      <c r="H314">
        <v>0.8</v>
      </c>
      <c r="I314" t="s">
        <v>187</v>
      </c>
      <c r="J314">
        <v>424690.75899100001</v>
      </c>
      <c r="K314">
        <v>4247.9488339999998</v>
      </c>
      <c r="L314" t="s">
        <v>70</v>
      </c>
      <c r="M314" t="s">
        <v>1125</v>
      </c>
      <c r="N314" t="s">
        <v>186</v>
      </c>
    </row>
    <row r="315" spans="1:14" x14ac:dyDescent="0.25">
      <c r="A315">
        <v>188</v>
      </c>
      <c r="B315" t="s">
        <v>8</v>
      </c>
      <c r="C315">
        <v>118</v>
      </c>
      <c r="D315">
        <v>41.222456000000001</v>
      </c>
      <c r="E315" t="s">
        <v>299</v>
      </c>
      <c r="F315" t="s">
        <v>342</v>
      </c>
      <c r="G315" t="s">
        <v>442</v>
      </c>
      <c r="H315">
        <v>0.7</v>
      </c>
      <c r="I315" t="s">
        <v>187</v>
      </c>
      <c r="J315">
        <v>424690.75899100001</v>
      </c>
      <c r="K315">
        <v>4247.9488339999998</v>
      </c>
      <c r="L315" t="s">
        <v>70</v>
      </c>
      <c r="M315" t="s">
        <v>1125</v>
      </c>
      <c r="N315" t="s">
        <v>186</v>
      </c>
    </row>
    <row r="316" spans="1:14" x14ac:dyDescent="0.25">
      <c r="A316">
        <v>129</v>
      </c>
      <c r="B316" t="s">
        <v>8</v>
      </c>
      <c r="C316">
        <v>79</v>
      </c>
      <c r="D316">
        <v>55.540359000000002</v>
      </c>
      <c r="E316" t="s">
        <v>112</v>
      </c>
      <c r="F316" t="s">
        <v>10</v>
      </c>
      <c r="G316" t="s">
        <v>11</v>
      </c>
      <c r="H316">
        <v>0.7</v>
      </c>
      <c r="I316" t="s">
        <v>114</v>
      </c>
      <c r="J316">
        <v>190061.598008</v>
      </c>
      <c r="K316">
        <v>1902.5358960000001</v>
      </c>
      <c r="L316" t="s">
        <v>70</v>
      </c>
      <c r="M316" t="s">
        <v>1191</v>
      </c>
      <c r="N316" t="s">
        <v>10</v>
      </c>
    </row>
    <row r="317" spans="1:14" x14ac:dyDescent="0.25">
      <c r="A317">
        <v>171</v>
      </c>
      <c r="B317" t="s">
        <v>8</v>
      </c>
      <c r="C317">
        <v>105</v>
      </c>
      <c r="D317">
        <v>26.705399</v>
      </c>
      <c r="E317" t="s">
        <v>287</v>
      </c>
      <c r="F317" t="s">
        <v>342</v>
      </c>
      <c r="G317" t="s">
        <v>442</v>
      </c>
      <c r="H317">
        <v>0.7</v>
      </c>
      <c r="I317" t="s">
        <v>235</v>
      </c>
      <c r="J317">
        <v>94025.042855000007</v>
      </c>
      <c r="K317">
        <v>939.55949799999996</v>
      </c>
      <c r="L317" t="s">
        <v>70</v>
      </c>
      <c r="M317" t="s">
        <v>1202</v>
      </c>
      <c r="N317" t="s">
        <v>186</v>
      </c>
    </row>
    <row r="318" spans="1:14" x14ac:dyDescent="0.25">
      <c r="A318">
        <v>199</v>
      </c>
      <c r="B318" t="s">
        <v>8</v>
      </c>
      <c r="C318">
        <v>129</v>
      </c>
      <c r="D318">
        <v>4.911575</v>
      </c>
      <c r="E318" t="s">
        <v>301</v>
      </c>
      <c r="F318" t="s">
        <v>342</v>
      </c>
      <c r="G318" t="s">
        <v>442</v>
      </c>
      <c r="H318">
        <v>0.7</v>
      </c>
      <c r="I318" t="s">
        <v>235</v>
      </c>
      <c r="J318">
        <v>94025.042855000007</v>
      </c>
      <c r="K318">
        <v>939.55949799999996</v>
      </c>
      <c r="L318" t="s">
        <v>70</v>
      </c>
      <c r="M318" t="s">
        <v>1202</v>
      </c>
      <c r="N318" t="s">
        <v>186</v>
      </c>
    </row>
    <row r="319" spans="1:14" x14ac:dyDescent="0.25">
      <c r="A319">
        <v>215</v>
      </c>
      <c r="B319" t="s">
        <v>8</v>
      </c>
      <c r="C319">
        <v>145</v>
      </c>
      <c r="D319">
        <v>6.0367569999999997</v>
      </c>
      <c r="E319" t="s">
        <v>798</v>
      </c>
      <c r="F319" t="s">
        <v>342</v>
      </c>
      <c r="G319" t="s">
        <v>442</v>
      </c>
      <c r="H319">
        <v>0.7</v>
      </c>
      <c r="I319" t="s">
        <v>235</v>
      </c>
      <c r="J319">
        <v>94025.042855000007</v>
      </c>
      <c r="K319">
        <v>939.55949799999996</v>
      </c>
      <c r="L319" t="s">
        <v>70</v>
      </c>
      <c r="M319" t="s">
        <v>1202</v>
      </c>
      <c r="N319" t="s">
        <v>186</v>
      </c>
    </row>
    <row r="320" spans="1:14" x14ac:dyDescent="0.25">
      <c r="A320">
        <v>154</v>
      </c>
      <c r="B320" t="s">
        <v>8</v>
      </c>
      <c r="C320">
        <v>96</v>
      </c>
      <c r="D320">
        <v>157954.62714200001</v>
      </c>
      <c r="E320" t="s">
        <v>281</v>
      </c>
      <c r="F320" t="s">
        <v>342</v>
      </c>
      <c r="G320" t="s">
        <v>442</v>
      </c>
      <c r="H320">
        <v>0.7</v>
      </c>
      <c r="I320" t="s">
        <v>125</v>
      </c>
      <c r="J320">
        <v>1347906.7164710001</v>
      </c>
      <c r="K320">
        <v>13503.22198</v>
      </c>
      <c r="L320" t="s">
        <v>70</v>
      </c>
      <c r="M320" t="s">
        <v>1196</v>
      </c>
      <c r="N320" t="s">
        <v>183</v>
      </c>
    </row>
    <row r="321" spans="1:14" x14ac:dyDescent="0.25">
      <c r="A321">
        <v>220</v>
      </c>
      <c r="B321" t="s">
        <v>8</v>
      </c>
      <c r="C321">
        <v>150</v>
      </c>
      <c r="D321">
        <v>1356.480783</v>
      </c>
      <c r="E321" t="s">
        <v>124</v>
      </c>
      <c r="F321" t="s">
        <v>10</v>
      </c>
      <c r="G321" t="s">
        <v>14</v>
      </c>
      <c r="H321">
        <v>0.55000000000000004</v>
      </c>
      <c r="I321" t="s">
        <v>125</v>
      </c>
      <c r="J321">
        <v>1347906.7164710001</v>
      </c>
      <c r="K321">
        <v>13503.22198</v>
      </c>
      <c r="L321" t="s">
        <v>70</v>
      </c>
      <c r="M321" t="s">
        <v>1196</v>
      </c>
      <c r="N321" t="s">
        <v>10</v>
      </c>
    </row>
    <row r="322" spans="1:14" x14ac:dyDescent="0.25">
      <c r="A322">
        <v>235</v>
      </c>
      <c r="B322" t="s">
        <v>8</v>
      </c>
      <c r="C322">
        <v>158</v>
      </c>
      <c r="D322">
        <v>7728.4167369999996</v>
      </c>
      <c r="E322" t="s">
        <v>139</v>
      </c>
      <c r="F322" t="s">
        <v>10</v>
      </c>
      <c r="G322" t="s">
        <v>43</v>
      </c>
      <c r="H322">
        <v>0.4</v>
      </c>
      <c r="I322" t="s">
        <v>125</v>
      </c>
      <c r="J322">
        <v>1347906.7164710001</v>
      </c>
      <c r="K322">
        <v>13503.22198</v>
      </c>
      <c r="L322" t="s">
        <v>70</v>
      </c>
      <c r="M322" t="s">
        <v>1196</v>
      </c>
      <c r="N322" t="s">
        <v>10</v>
      </c>
    </row>
    <row r="323" spans="1:14" x14ac:dyDescent="0.25">
      <c r="A323">
        <v>287</v>
      </c>
      <c r="B323" t="s">
        <v>8</v>
      </c>
      <c r="C323">
        <v>194</v>
      </c>
      <c r="D323">
        <v>8802.9716590000007</v>
      </c>
      <c r="E323" t="s">
        <v>154</v>
      </c>
      <c r="F323" t="s">
        <v>10</v>
      </c>
      <c r="G323" t="s">
        <v>11</v>
      </c>
      <c r="H323">
        <v>0.7</v>
      </c>
      <c r="I323" t="s">
        <v>125</v>
      </c>
      <c r="J323">
        <v>1347906.7164710001</v>
      </c>
      <c r="K323">
        <v>13503.22198</v>
      </c>
      <c r="L323" t="s">
        <v>70</v>
      </c>
      <c r="M323" t="s">
        <v>1196</v>
      </c>
      <c r="N323" t="s">
        <v>10</v>
      </c>
    </row>
    <row r="324" spans="1:14" x14ac:dyDescent="0.25">
      <c r="A324">
        <v>95</v>
      </c>
      <c r="B324" t="s">
        <v>8</v>
      </c>
      <c r="C324">
        <v>60</v>
      </c>
      <c r="D324">
        <v>5326.6544100000001</v>
      </c>
      <c r="E324" t="s">
        <v>80</v>
      </c>
      <c r="F324" t="s">
        <v>10</v>
      </c>
      <c r="G324" t="s">
        <v>14</v>
      </c>
      <c r="H324">
        <v>0.55000000000000004</v>
      </c>
      <c r="I324" t="s">
        <v>81</v>
      </c>
      <c r="J324">
        <v>744292.21397599997</v>
      </c>
      <c r="K324">
        <v>7431.3231720000003</v>
      </c>
      <c r="L324" t="s">
        <v>70</v>
      </c>
      <c r="M324" t="s">
        <v>1178</v>
      </c>
      <c r="N324" t="s">
        <v>10</v>
      </c>
    </row>
  </sheetData>
  <pageMargins left="0.511811024" right="0.511811024" top="0.78740157499999996" bottom="0.78740157499999996" header="0.31496062000000002" footer="0.31496062000000002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5"/>
  <sheetViews>
    <sheetView zoomScale="70" zoomScaleNormal="70" workbookViewId="0">
      <selection activeCell="J1" sqref="J1:L2"/>
    </sheetView>
  </sheetViews>
  <sheetFormatPr defaultRowHeight="15" x14ac:dyDescent="0.25"/>
  <cols>
    <col min="1" max="1" width="25.85546875" customWidth="1"/>
    <col min="2" max="2" width="10.7109375" bestFit="1" customWidth="1"/>
    <col min="3" max="3" width="26.28515625" customWidth="1"/>
    <col min="4" max="4" width="15.7109375" customWidth="1"/>
    <col min="5" max="5" width="17.7109375" customWidth="1"/>
    <col min="6" max="6" width="24" customWidth="1"/>
    <col min="7" max="7" width="19" customWidth="1"/>
    <col min="8" max="8" width="14.28515625" customWidth="1"/>
    <col min="9" max="9" width="15" customWidth="1"/>
    <col min="10" max="10" width="17.140625" bestFit="1" customWidth="1"/>
    <col min="11" max="11" width="13.7109375" bestFit="1" customWidth="1"/>
    <col min="12" max="12" width="21.28515625" customWidth="1"/>
    <col min="15" max="15" width="13.5703125" customWidth="1"/>
    <col min="16" max="16" width="33" customWidth="1"/>
    <col min="18" max="18" width="18" customWidth="1"/>
    <col min="19" max="19" width="20.85546875" customWidth="1"/>
  </cols>
  <sheetData>
    <row r="1" spans="1:19" ht="18.75" customHeight="1" x14ac:dyDescent="0.25">
      <c r="A1" s="87"/>
      <c r="B1" s="143" t="s">
        <v>966</v>
      </c>
      <c r="C1" s="144"/>
      <c r="D1" s="145" t="s">
        <v>959</v>
      </c>
      <c r="E1" s="146"/>
      <c r="F1" s="146"/>
      <c r="G1" s="146"/>
      <c r="H1" s="146"/>
      <c r="I1" s="147"/>
      <c r="J1" s="148" t="s">
        <v>962</v>
      </c>
      <c r="K1" s="149"/>
      <c r="L1" s="150"/>
      <c r="N1" s="151" t="s">
        <v>1113</v>
      </c>
      <c r="O1" s="152"/>
      <c r="P1" s="153"/>
      <c r="Q1" s="140" t="s">
        <v>1112</v>
      </c>
      <c r="R1" s="141"/>
      <c r="S1" s="142"/>
    </row>
    <row r="2" spans="1:19" ht="19.5" customHeight="1" thickBot="1" x14ac:dyDescent="0.3">
      <c r="A2" s="88" t="s">
        <v>346</v>
      </c>
      <c r="B2" s="77" t="s">
        <v>344</v>
      </c>
      <c r="C2" s="105" t="s">
        <v>961</v>
      </c>
      <c r="D2" s="79" t="s">
        <v>345</v>
      </c>
      <c r="E2" s="80" t="s">
        <v>343</v>
      </c>
      <c r="F2" s="80" t="s">
        <v>395</v>
      </c>
      <c r="G2" s="81" t="s">
        <v>980</v>
      </c>
      <c r="H2" s="82" t="s">
        <v>342</v>
      </c>
      <c r="I2" s="83" t="s">
        <v>960</v>
      </c>
      <c r="J2" s="84" t="s">
        <v>1106</v>
      </c>
      <c r="K2" s="85" t="s">
        <v>1107</v>
      </c>
      <c r="L2" s="86" t="s">
        <v>1108</v>
      </c>
      <c r="N2" s="123" t="s">
        <v>1115</v>
      </c>
      <c r="O2" s="120" t="s">
        <v>346</v>
      </c>
      <c r="P2" s="121" t="s">
        <v>1108</v>
      </c>
      <c r="Q2" s="119" t="s">
        <v>1114</v>
      </c>
      <c r="R2" s="120" t="s">
        <v>1111</v>
      </c>
      <c r="S2" s="121" t="s">
        <v>965</v>
      </c>
    </row>
    <row r="3" spans="1:19" x14ac:dyDescent="0.25">
      <c r="A3" s="89" t="s">
        <v>1000</v>
      </c>
      <c r="B3" s="101">
        <f>IFERROR(VLOOKUP(Tabela48[[#This Row],[MUINICIPIO]],Tabela4[],2,FALSE),0)</f>
        <v>0</v>
      </c>
      <c r="C3" s="101">
        <f>(Tabela48[[#This Row],[RFTI]]-MIN(Tabela48[RFTI]))/(MAX(Tabela48[RFTI])-MIN(Tabela48[RFTI]))</f>
        <v>0</v>
      </c>
      <c r="D3" s="101">
        <f>IFERROR(VLOOKUP(Tabela48[[#This Row],[MUINICIPIO]],Tabela4[],4,FALSE),0)</f>
        <v>0</v>
      </c>
      <c r="E3" s="101">
        <f>IFERROR(VLOOKUP(Tabela48[[#This Row],[MUINICIPIO]],Tabela4[],5,FALSE),0)</f>
        <v>0</v>
      </c>
      <c r="F3" s="101">
        <f>Tabela48[[#This Row],[RFTUCN]]*0.7</f>
        <v>0</v>
      </c>
      <c r="G3" s="101">
        <f>IFERROR(VLOOKUP(Tabela48[[#This Row],[MUINICIPIO]],Tabela4[],7,FALSE),0)</f>
        <v>0</v>
      </c>
      <c r="H3" s="101">
        <f>IFERROR(VLOOKUP(Tabela48[[#This Row],[MUINICIPIO]],Tabela4[],8,FALSE),0)</f>
        <v>0</v>
      </c>
      <c r="I3" s="101">
        <f>(Tabela48[[#This Row],[UC]]-MIN(Tabela48[UC]))/(MAX(Tabela48[UC])-MIN(Tabela48[UC]))</f>
        <v>0</v>
      </c>
      <c r="J3" s="101">
        <f>Tabela48[[#This Row],[UCN]]+Tabela48[TIN]</f>
        <v>0</v>
      </c>
      <c r="K3" s="101">
        <f>(Tabela48[[#This Row],[ IUCTI]]/SUM( Tabela48[ [ IUCTI] ] ))</f>
        <v>0</v>
      </c>
      <c r="L3" s="101">
        <f>3*Tabela48[cUCTI]</f>
        <v>0</v>
      </c>
      <c r="N3" s="119">
        <v>1</v>
      </c>
      <c r="O3" s="120" t="s">
        <v>931</v>
      </c>
      <c r="P3" s="96">
        <v>0.14545064534666036</v>
      </c>
      <c r="Q3" s="119">
        <v>1</v>
      </c>
      <c r="R3" s="120" t="s">
        <v>26</v>
      </c>
      <c r="S3" s="96">
        <v>0.14545064534666036</v>
      </c>
    </row>
    <row r="4" spans="1:19" x14ac:dyDescent="0.25">
      <c r="A4" s="89" t="s">
        <v>688</v>
      </c>
      <c r="B4" s="101">
        <f>IFERROR(VLOOKUP(Tabela48[[#This Row],[MUINICIPIO]],Tabela4[],2,FALSE),0)</f>
        <v>1.0226715741682056E-3</v>
      </c>
      <c r="C4" s="101">
        <f>(Tabela48[[#This Row],[RFTI]]-MIN(Tabela48[RFTI]))/(MAX(Tabela48[RFTI])-MIN(Tabela48[RFTI]))</f>
        <v>2.3098548897924273E-3</v>
      </c>
      <c r="D4" s="101">
        <f>IFERROR(VLOOKUP(Tabela48[[#This Row],[MUINICIPIO]],Tabela4[],4,FALSE),0)</f>
        <v>1.0860183603458732E-4</v>
      </c>
      <c r="E4" s="101">
        <f>IFERROR(VLOOKUP(Tabela48[[#This Row],[MUINICIPIO]],Tabela4[],5,FALSE),0)</f>
        <v>2.9110444857964097E-4</v>
      </c>
      <c r="F4" s="101">
        <f>Tabela48[[#This Row],[RFTUCN]]*0.7</f>
        <v>2.0377311400574866E-4</v>
      </c>
      <c r="G4" s="101">
        <f>IFERROR(VLOOKUP(Tabela48[[#This Row],[MUINICIPIO]],Tabela4[],7,FALSE),0)</f>
        <v>0</v>
      </c>
      <c r="H4" s="101">
        <f>IFERROR(VLOOKUP(Tabela48[[#This Row],[MUINICIPIO]],Tabela4[],8,FALSE),0)</f>
        <v>2.0377311400574866E-4</v>
      </c>
      <c r="I4" s="101">
        <f>(Tabela48[[#This Row],[UC]]-MIN(Tabela48[UC]))/(MAX(Tabela48[UC])-MIN(Tabela48[UC]))</f>
        <v>2.9110444857964097E-4</v>
      </c>
      <c r="J4" s="101">
        <f>Tabela48[[#This Row],[UCN]]+Tabela48[TIN]</f>
        <v>2.6009593383720681E-3</v>
      </c>
      <c r="K4" s="101">
        <f>(Tabela48[[#This Row],[ IUCTI]]/SUM( Tabela48[ [ IUCTI] ] ))</f>
        <v>9.0330963184957218E-5</v>
      </c>
      <c r="L4" s="101">
        <f>3*Tabela48[cUCTI]</f>
        <v>2.7099288955487167E-4</v>
      </c>
      <c r="N4" s="119">
        <v>2</v>
      </c>
      <c r="O4" s="120" t="s">
        <v>635</v>
      </c>
      <c r="P4" s="96">
        <v>0.13704508723860692</v>
      </c>
      <c r="Q4" s="119">
        <v>2</v>
      </c>
      <c r="R4" s="120" t="s">
        <v>15</v>
      </c>
      <c r="S4" s="96">
        <v>0.13704508723860692</v>
      </c>
    </row>
    <row r="5" spans="1:19" x14ac:dyDescent="0.25">
      <c r="A5" s="89" t="s">
        <v>470</v>
      </c>
      <c r="B5" s="101">
        <f>IFERROR(VLOOKUP(Tabela48[[#This Row],[MUINICIPIO]],Tabela4[],2,FALSE),0)</f>
        <v>0</v>
      </c>
      <c r="C5" s="101">
        <f>(Tabela48[[#This Row],[RFTI]]-MIN(Tabela48[RFTI]))/(MAX(Tabela48[RFTI])-MIN(Tabela48[RFTI]))</f>
        <v>0</v>
      </c>
      <c r="D5" s="101">
        <f>IFERROR(VLOOKUP(Tabela48[[#This Row],[MUINICIPIO]],Tabela4[],4,FALSE),0)</f>
        <v>1.1088820510860072E-2</v>
      </c>
      <c r="E5" s="101">
        <f>IFERROR(VLOOKUP(Tabela48[[#This Row],[MUINICIPIO]],Tabela4[],5,FALSE),0)</f>
        <v>2.9723300250508518E-2</v>
      </c>
      <c r="F5" s="101">
        <f>Tabela48[[#This Row],[RFTUCN]]*0.7</f>
        <v>2.080631017535596E-2</v>
      </c>
      <c r="G5" s="101">
        <f>IFERROR(VLOOKUP(Tabela48[[#This Row],[MUINICIPIO]],Tabela4[],7,FALSE),0)</f>
        <v>0</v>
      </c>
      <c r="H5" s="101">
        <f>IFERROR(VLOOKUP(Tabela48[[#This Row],[MUINICIPIO]],Tabela4[],8,FALSE),0)</f>
        <v>2.080631017535596E-2</v>
      </c>
      <c r="I5" s="101">
        <f>(Tabela48[[#This Row],[UC]]-MIN(Tabela48[UC]))/(MAX(Tabela48[UC])-MIN(Tabela48[UC]))</f>
        <v>2.9723300250508518E-2</v>
      </c>
      <c r="J5" s="101">
        <f>Tabela48[[#This Row],[UCN]]+Tabela48[TIN]</f>
        <v>2.9723300250508518E-2</v>
      </c>
      <c r="K5" s="101">
        <f>(Tabela48[[#This Row],[ IUCTI]]/SUM( Tabela48[ [ IUCTI] ] ))</f>
        <v>1.0322861649750381E-3</v>
      </c>
      <c r="L5" s="101">
        <f>3*Tabela48[cUCTI]</f>
        <v>3.096858494925114E-3</v>
      </c>
      <c r="N5" s="119">
        <v>3</v>
      </c>
      <c r="O5" s="120" t="s">
        <v>508</v>
      </c>
      <c r="P5" s="96">
        <v>0.10593443746170306</v>
      </c>
      <c r="Q5" s="119">
        <v>3</v>
      </c>
      <c r="R5" s="120" t="s">
        <v>67</v>
      </c>
      <c r="S5" s="96">
        <v>0.10593443746170304</v>
      </c>
    </row>
    <row r="6" spans="1:19" x14ac:dyDescent="0.25">
      <c r="A6" s="89" t="s">
        <v>517</v>
      </c>
      <c r="B6" s="101">
        <f>IFERROR(VLOOKUP(Tabela48[[#This Row],[MUINICIPIO]],Tabela4[],2,FALSE),0)</f>
        <v>0</v>
      </c>
      <c r="C6" s="101">
        <f>(Tabela48[[#This Row],[RFTI]]-MIN(Tabela48[RFTI]))/(MAX(Tabela48[RFTI])-MIN(Tabela48[RFTI]))</f>
        <v>0</v>
      </c>
      <c r="D6" s="101">
        <f>IFERROR(VLOOKUP(Tabela48[[#This Row],[MUINICIPIO]],Tabela4[],4,FALSE),0)</f>
        <v>3.7048784568338787E-2</v>
      </c>
      <c r="E6" s="101">
        <f>IFERROR(VLOOKUP(Tabela48[[#This Row],[MUINICIPIO]],Tabela4[],5,FALSE),0)</f>
        <v>9.9308321075505274E-2</v>
      </c>
      <c r="F6" s="101">
        <f>Tabela48[[#This Row],[RFTUCN]]*0.7</f>
        <v>6.9515824752853686E-2</v>
      </c>
      <c r="G6" s="101">
        <f>IFERROR(VLOOKUP(Tabela48[[#This Row],[MUINICIPIO]],Tabela4[],7,FALSE),0)</f>
        <v>0</v>
      </c>
      <c r="H6" s="101">
        <f>IFERROR(VLOOKUP(Tabela48[[#This Row],[MUINICIPIO]],Tabela4[],8,FALSE),0)</f>
        <v>6.9515824752853686E-2</v>
      </c>
      <c r="I6" s="101">
        <f>(Tabela48[[#This Row],[UC]]-MIN(Tabela48[UC]))/(MAX(Tabela48[UC])-MIN(Tabela48[UC]))</f>
        <v>9.9308321075505274E-2</v>
      </c>
      <c r="J6" s="101">
        <f>Tabela48[[#This Row],[UCN]]+Tabela48[TIN]</f>
        <v>9.9308321075505274E-2</v>
      </c>
      <c r="K6" s="101">
        <f>(Tabela48[[#This Row],[ IUCTI]]/SUM( Tabela48[ [ IUCTI] ] ))</f>
        <v>3.4489644504193044E-3</v>
      </c>
      <c r="L6" s="101">
        <f>3*Tabela48[cUCTI]</f>
        <v>1.0346893351257913E-2</v>
      </c>
      <c r="N6" s="119">
        <v>4</v>
      </c>
      <c r="O6" s="120" t="s">
        <v>1022</v>
      </c>
      <c r="P6" s="96">
        <v>0.10418959095473027</v>
      </c>
      <c r="Q6" s="119">
        <v>4</v>
      </c>
      <c r="R6" s="120" t="s">
        <v>56</v>
      </c>
      <c r="S6" s="96">
        <v>0.10418959095473028</v>
      </c>
    </row>
    <row r="7" spans="1:19" x14ac:dyDescent="0.25">
      <c r="A7" s="89" t="s">
        <v>1001</v>
      </c>
      <c r="B7" s="101">
        <f>IFERROR(VLOOKUP(Tabela48[[#This Row],[MUINICIPIO]],Tabela4[],2,FALSE),0)</f>
        <v>0.36489058958324011</v>
      </c>
      <c r="C7" s="101">
        <f>(Tabela48[[#This Row],[RFTI]]-MIN(Tabela48[RFTI]))/(MAX(Tabela48[RFTI])-MIN(Tabela48[RFTI]))</f>
        <v>0.82415932336206765</v>
      </c>
      <c r="D7" s="101">
        <f>IFERROR(VLOOKUP(Tabela48[[#This Row],[MUINICIPIO]],Tabela4[],4,FALSE),0)</f>
        <v>0</v>
      </c>
      <c r="E7" s="101">
        <f>IFERROR(VLOOKUP(Tabela48[[#This Row],[MUINICIPIO]],Tabela4[],5,FALSE),0)</f>
        <v>0</v>
      </c>
      <c r="F7" s="101">
        <f>Tabela48[[#This Row],[RFTUCN]]*0.7</f>
        <v>0</v>
      </c>
      <c r="G7" s="101">
        <f>IFERROR(VLOOKUP(Tabela48[[#This Row],[MUINICIPIO]],Tabela4[],7,FALSE),0)</f>
        <v>0</v>
      </c>
      <c r="H7" s="101">
        <f>IFERROR(VLOOKUP(Tabela48[[#This Row],[MUINICIPIO]],Tabela4[],8,FALSE),0)</f>
        <v>0</v>
      </c>
      <c r="I7" s="101">
        <f>(Tabela48[[#This Row],[UC]]-MIN(Tabela48[UC]))/(MAX(Tabela48[UC])-MIN(Tabela48[UC]))</f>
        <v>0</v>
      </c>
      <c r="J7" s="101">
        <f>Tabela48[[#This Row],[UCN]]+Tabela48[TIN]</f>
        <v>0.82415932336206765</v>
      </c>
      <c r="K7" s="101">
        <f>(Tabela48[[#This Row],[ IUCTI]]/SUM( Tabela48[ [ IUCTI] ] ))</f>
        <v>2.8622940927540367E-2</v>
      </c>
      <c r="L7" s="101">
        <f>3*Tabela48[cUCTI]</f>
        <v>8.5868822782621104E-2</v>
      </c>
      <c r="N7" s="119">
        <v>5</v>
      </c>
      <c r="O7" s="120" t="s">
        <v>1064</v>
      </c>
      <c r="P7" s="96">
        <v>0.10418959095473027</v>
      </c>
      <c r="Q7" s="119">
        <v>5</v>
      </c>
      <c r="R7" s="120" t="s">
        <v>221</v>
      </c>
      <c r="S7" s="96">
        <v>0.10418959095473028</v>
      </c>
    </row>
    <row r="8" spans="1:19" x14ac:dyDescent="0.25">
      <c r="A8" s="89" t="s">
        <v>1002</v>
      </c>
      <c r="B8" s="101">
        <f>IFERROR(VLOOKUP(Tabela48[[#This Row],[MUINICIPIO]],Tabela4[],2,FALSE),0)</f>
        <v>0</v>
      </c>
      <c r="C8" s="101">
        <f>(Tabela48[[#This Row],[RFTI]]-MIN(Tabela48[RFTI]))/(MAX(Tabela48[RFTI])-MIN(Tabela48[RFTI]))</f>
        <v>0</v>
      </c>
      <c r="D8" s="101">
        <f>IFERROR(VLOOKUP(Tabela48[[#This Row],[MUINICIPIO]],Tabela4[],4,FALSE),0)</f>
        <v>7.4307341514553767E-7</v>
      </c>
      <c r="E8" s="101">
        <f>IFERROR(VLOOKUP(Tabela48[[#This Row],[MUINICIPIO]],Tabela4[],5,FALSE),0)</f>
        <v>1.9917893165382741E-6</v>
      </c>
      <c r="F8" s="101">
        <f>Tabela48[[#This Row],[RFTUCN]]*0.7</f>
        <v>1.3942525215767917E-6</v>
      </c>
      <c r="G8" s="101">
        <f>IFERROR(VLOOKUP(Tabela48[[#This Row],[MUINICIPIO]],Tabela4[],7,FALSE),0)</f>
        <v>0</v>
      </c>
      <c r="H8" s="101">
        <f>IFERROR(VLOOKUP(Tabela48[[#This Row],[MUINICIPIO]],Tabela4[],8,FALSE),0)</f>
        <v>1.3942525215767917E-6</v>
      </c>
      <c r="I8" s="101">
        <f>(Tabela48[[#This Row],[UC]]-MIN(Tabela48[UC]))/(MAX(Tabela48[UC])-MIN(Tabela48[UC]))</f>
        <v>1.9917893165382741E-6</v>
      </c>
      <c r="J8" s="101">
        <f>Tabela48[[#This Row],[UCN]]+Tabela48[TIN]</f>
        <v>1.9917893165382741E-6</v>
      </c>
      <c r="K8" s="101">
        <f>(Tabela48[[#This Row],[ IUCTI]]/SUM( Tabela48[ [ IUCTI] ] ))</f>
        <v>6.9174571386041514E-8</v>
      </c>
      <c r="L8" s="101">
        <f>3*Tabela48[cUCTI]</f>
        <v>2.0752371415812455E-7</v>
      </c>
      <c r="N8" s="119">
        <v>6</v>
      </c>
      <c r="O8" s="120" t="s">
        <v>1097</v>
      </c>
      <c r="P8" s="96">
        <v>0.10293954106731502</v>
      </c>
      <c r="Q8" s="119">
        <v>6</v>
      </c>
      <c r="R8" s="120" t="s">
        <v>58</v>
      </c>
      <c r="S8" s="96">
        <v>0.10293954106731502</v>
      </c>
    </row>
    <row r="9" spans="1:19" x14ac:dyDescent="0.25">
      <c r="A9" s="89" t="s">
        <v>1003</v>
      </c>
      <c r="B9" s="101">
        <f>IFERROR(VLOOKUP(Tabela48[[#This Row],[MUINICIPIO]],Tabela4[],2,FALSE),0)</f>
        <v>0</v>
      </c>
      <c r="C9" s="101">
        <f>(Tabela48[[#This Row],[RFTI]]-MIN(Tabela48[RFTI]))/(MAX(Tabela48[RFTI])-MIN(Tabela48[RFTI]))</f>
        <v>0</v>
      </c>
      <c r="D9" s="101">
        <f>IFERROR(VLOOKUP(Tabela48[[#This Row],[MUINICIPIO]],Tabela4[],4,FALSE),0)</f>
        <v>4.6026297698385066E-2</v>
      </c>
      <c r="E9" s="101">
        <f>IFERROR(VLOOKUP(Tabela48[[#This Row],[MUINICIPIO]],Tabela4[],5,FALSE),0)</f>
        <v>0.12337231579937255</v>
      </c>
      <c r="F9" s="101">
        <f>Tabela48[[#This Row],[RFTUCN]]*0.7</f>
        <v>8.6360621059560785E-2</v>
      </c>
      <c r="G9" s="101">
        <f>IFERROR(VLOOKUP(Tabela48[[#This Row],[MUINICIPIO]],Tabela4[],7,FALSE),0)</f>
        <v>0</v>
      </c>
      <c r="H9" s="101">
        <f>IFERROR(VLOOKUP(Tabela48[[#This Row],[MUINICIPIO]],Tabela4[],8,FALSE),0)</f>
        <v>8.6360621059560785E-2</v>
      </c>
      <c r="I9" s="101">
        <f>(Tabela48[[#This Row],[UC]]-MIN(Tabela48[UC]))/(MAX(Tabela48[UC])-MIN(Tabela48[UC]))</f>
        <v>0.12337231579937256</v>
      </c>
      <c r="J9" s="101">
        <f>Tabela48[[#This Row],[UCN]]+Tabela48[TIN]</f>
        <v>0.12337231579937256</v>
      </c>
      <c r="K9" s="101">
        <f>(Tabela48[[#This Row],[ IUCTI]]/SUM( Tabela48[ [ IUCTI] ] ))</f>
        <v>4.2847037060914778E-3</v>
      </c>
      <c r="L9" s="101">
        <f>3*Tabela48[cUCTI]</f>
        <v>1.2854111118274433E-2</v>
      </c>
      <c r="N9" s="119">
        <v>7</v>
      </c>
      <c r="O9" s="120" t="s">
        <v>447</v>
      </c>
      <c r="P9" s="96">
        <v>0.10052827251049989</v>
      </c>
      <c r="Q9" s="119">
        <v>7</v>
      </c>
      <c r="R9" s="120" t="s">
        <v>52</v>
      </c>
      <c r="S9" s="96">
        <v>0.10052827251049991</v>
      </c>
    </row>
    <row r="10" spans="1:19" x14ac:dyDescent="0.25">
      <c r="A10" s="89" t="s">
        <v>540</v>
      </c>
      <c r="B10" s="101">
        <f>IFERROR(VLOOKUP(Tabela48[[#This Row],[MUINICIPIO]],Tabela4[],2,FALSE),0)</f>
        <v>0</v>
      </c>
      <c r="C10" s="101">
        <f>(Tabela48[[#This Row],[RFTI]]-MIN(Tabela48[RFTI]))/(MAX(Tabela48[RFTI])-MIN(Tabela48[RFTI]))</f>
        <v>0</v>
      </c>
      <c r="D10" s="101">
        <f>IFERROR(VLOOKUP(Tabela48[[#This Row],[MUINICIPIO]],Tabela4[],4,FALSE),0)</f>
        <v>9.537215994154874E-2</v>
      </c>
      <c r="E10" s="101">
        <f>IFERROR(VLOOKUP(Tabela48[[#This Row],[MUINICIPIO]],Tabela4[],5,FALSE),0)</f>
        <v>0.25564263960318201</v>
      </c>
      <c r="F10" s="101">
        <f>Tabela48[[#This Row],[RFTUCN]]*0.7</f>
        <v>0.17894984772222738</v>
      </c>
      <c r="G10" s="101">
        <f>IFERROR(VLOOKUP(Tabela48[[#This Row],[MUINICIPIO]],Tabela4[],7,FALSE),0)</f>
        <v>0</v>
      </c>
      <c r="H10" s="101">
        <f>IFERROR(VLOOKUP(Tabela48[[#This Row],[MUINICIPIO]],Tabela4[],8,FALSE),0)</f>
        <v>0.17894984772222738</v>
      </c>
      <c r="I10" s="101">
        <f>(Tabela48[[#This Row],[UC]]-MIN(Tabela48[UC]))/(MAX(Tabela48[UC])-MIN(Tabela48[UC]))</f>
        <v>0.25564263960318201</v>
      </c>
      <c r="J10" s="101">
        <f>Tabela48[[#This Row],[UCN]]+Tabela48[TIN]</f>
        <v>0.25564263960318201</v>
      </c>
      <c r="K10" s="101">
        <f>(Tabela48[[#This Row],[ IUCTI]]/SUM( Tabela48[ [ IUCTI] ] ))</f>
        <v>8.8784340169476873E-3</v>
      </c>
      <c r="L10" s="101">
        <f>3*Tabela48[cUCTI]</f>
        <v>2.6635302050843062E-2</v>
      </c>
      <c r="N10" s="119">
        <v>8</v>
      </c>
      <c r="O10" s="120" t="s">
        <v>1001</v>
      </c>
      <c r="P10" s="96">
        <v>8.5868822782621104E-2</v>
      </c>
      <c r="Q10" s="119">
        <v>8</v>
      </c>
      <c r="R10" s="120" t="s">
        <v>94</v>
      </c>
      <c r="S10" s="96">
        <v>8.586882278262109E-2</v>
      </c>
    </row>
    <row r="11" spans="1:19" x14ac:dyDescent="0.25">
      <c r="A11" s="89" t="s">
        <v>635</v>
      </c>
      <c r="B11" s="101">
        <f>IFERROR(VLOOKUP(Tabela48[[#This Row],[MUINICIPIO]],Tabela4[],2,FALSE),0)</f>
        <v>0.16360848209322912</v>
      </c>
      <c r="C11" s="101">
        <f>(Tabela48[[#This Row],[RFTI]]-MIN(Tabela48[RFTI]))/(MAX(Tabela48[RFTI])-MIN(Tabela48[RFTI]))</f>
        <v>0.36953393632940107</v>
      </c>
      <c r="D11" s="101">
        <f>IFERROR(VLOOKUP(Tabela48[[#This Row],[MUINICIPIO]],Tabela4[],4,FALSE),0)</f>
        <v>0.35285149736120214</v>
      </c>
      <c r="E11" s="101">
        <f>IFERROR(VLOOKUP(Tabela48[[#This Row],[MUINICIPIO]],Tabela4[],5,FALSE),0)</f>
        <v>0.94580942938313117</v>
      </c>
      <c r="F11" s="101">
        <f>Tabela48[[#This Row],[RFTUCN]]*0.7</f>
        <v>0.66206660056819178</v>
      </c>
      <c r="G11" s="101">
        <f>IFERROR(VLOOKUP(Tabela48[[#This Row],[MUINICIPIO]],Tabela4[],7,FALSE),0)</f>
        <v>0</v>
      </c>
      <c r="H11" s="101">
        <f>IFERROR(VLOOKUP(Tabela48[[#This Row],[MUINICIPIO]],Tabela4[],8,FALSE),0)</f>
        <v>0.66206660056819178</v>
      </c>
      <c r="I11" s="101">
        <f>(Tabela48[[#This Row],[UC]]-MIN(Tabela48[UC]))/(MAX(Tabela48[UC])-MIN(Tabela48[UC]))</f>
        <v>0.94580942938313117</v>
      </c>
      <c r="J11" s="101">
        <f>Tabela48[[#This Row],[UCN]]+Tabela48[TIN]</f>
        <v>1.3153433657125322</v>
      </c>
      <c r="K11" s="101">
        <f>(Tabela48[[#This Row],[ IUCTI]]/SUM( Tabela48[ [ IUCTI] ] ))</f>
        <v>4.5681695746202303E-2</v>
      </c>
      <c r="L11" s="101">
        <f>3*Tabela48[cUCTI]</f>
        <v>0.13704508723860692</v>
      </c>
      <c r="N11" s="119">
        <v>9</v>
      </c>
      <c r="O11" s="120" t="s">
        <v>1031</v>
      </c>
      <c r="P11" s="96">
        <v>8.066826717678334E-2</v>
      </c>
      <c r="Q11" s="119">
        <v>9</v>
      </c>
      <c r="R11" s="120" t="s">
        <v>42</v>
      </c>
      <c r="S11" s="96">
        <v>8.066826717678334E-2</v>
      </c>
    </row>
    <row r="12" spans="1:19" x14ac:dyDescent="0.25">
      <c r="A12" s="89" t="s">
        <v>1004</v>
      </c>
      <c r="B12" s="101">
        <f>IFERROR(VLOOKUP(Tabela48[[#This Row],[MUINICIPIO]],Tabela4[],2,FALSE),0)</f>
        <v>0</v>
      </c>
      <c r="C12" s="101">
        <f>(Tabela48[[#This Row],[RFTI]]-MIN(Tabela48[RFTI]))/(MAX(Tabela48[RFTI])-MIN(Tabela48[RFTI]))</f>
        <v>0</v>
      </c>
      <c r="D12" s="101">
        <f>IFERROR(VLOOKUP(Tabela48[[#This Row],[MUINICIPIO]],Tabela4[],4,FALSE),0)</f>
        <v>1.1333580024130427E-3</v>
      </c>
      <c r="E12" s="101">
        <f>IFERROR(VLOOKUP(Tabela48[[#This Row],[MUINICIPIO]],Tabela4[],5,FALSE),0)</f>
        <v>3.0379371876429247E-3</v>
      </c>
      <c r="F12" s="101">
        <f>Tabela48[[#This Row],[RFTUCN]]*0.7</f>
        <v>2.1265560313500471E-3</v>
      </c>
      <c r="G12" s="101">
        <f>IFERROR(VLOOKUP(Tabela48[[#This Row],[MUINICIPIO]],Tabela4[],7,FALSE),0)</f>
        <v>0</v>
      </c>
      <c r="H12" s="101">
        <f>IFERROR(VLOOKUP(Tabela48[[#This Row],[MUINICIPIO]],Tabela4[],8,FALSE),0)</f>
        <v>2.1265560313500471E-3</v>
      </c>
      <c r="I12" s="101">
        <f>(Tabela48[[#This Row],[UC]]-MIN(Tabela48[UC]))/(MAX(Tabela48[UC])-MIN(Tabela48[UC]))</f>
        <v>3.0379371876429247E-3</v>
      </c>
      <c r="J12" s="101">
        <f>Tabela48[[#This Row],[UCN]]+Tabela48[TIN]</f>
        <v>3.0379371876429247E-3</v>
      </c>
      <c r="K12" s="101">
        <f>(Tabela48[[#This Row],[ IUCTI]]/SUM( Tabela48[ [ IUCTI] ] ))</f>
        <v>1.0550714430889332E-4</v>
      </c>
      <c r="L12" s="101">
        <f>3*Tabela48[cUCTI]</f>
        <v>3.1652143292667997E-4</v>
      </c>
      <c r="N12" s="119">
        <v>10</v>
      </c>
      <c r="O12" s="120" t="s">
        <v>1083</v>
      </c>
      <c r="P12" s="96">
        <v>7.8634556229170094E-2</v>
      </c>
      <c r="Q12" s="119">
        <v>10</v>
      </c>
      <c r="R12" s="120" t="s">
        <v>24</v>
      </c>
      <c r="S12" s="96">
        <v>7.8634556229170094E-2</v>
      </c>
    </row>
    <row r="13" spans="1:19" x14ac:dyDescent="0.25">
      <c r="A13" s="89" t="s">
        <v>1005</v>
      </c>
      <c r="B13" s="101">
        <f>IFERROR(VLOOKUP(Tabela48[[#This Row],[MUINICIPIO]],Tabela4[],2,FALSE),0)</f>
        <v>0</v>
      </c>
      <c r="C13" s="101">
        <f>(Tabela48[[#This Row],[RFTI]]-MIN(Tabela48[RFTI]))/(MAX(Tabela48[RFTI])-MIN(Tabela48[RFTI]))</f>
        <v>0</v>
      </c>
      <c r="D13" s="101">
        <f>IFERROR(VLOOKUP(Tabela48[[#This Row],[MUINICIPIO]],Tabela4[],4,FALSE),0)</f>
        <v>0</v>
      </c>
      <c r="E13" s="101">
        <f>IFERROR(VLOOKUP(Tabela48[[#This Row],[MUINICIPIO]],Tabela4[],5,FALSE),0)</f>
        <v>0</v>
      </c>
      <c r="F13" s="101">
        <f>Tabela48[[#This Row],[RFTUCN]]*0.7</f>
        <v>0</v>
      </c>
      <c r="G13" s="101">
        <f>IFERROR(VLOOKUP(Tabela48[[#This Row],[MUINICIPIO]],Tabela4[],7,FALSE),0)</f>
        <v>0</v>
      </c>
      <c r="H13" s="101">
        <f>IFERROR(VLOOKUP(Tabela48[[#This Row],[MUINICIPIO]],Tabela4[],8,FALSE),0)</f>
        <v>0</v>
      </c>
      <c r="I13" s="101">
        <f>(Tabela48[[#This Row],[UC]]-MIN(Tabela48[UC]))/(MAX(Tabela48[UC])-MIN(Tabela48[UC]))</f>
        <v>0</v>
      </c>
      <c r="J13" s="101">
        <f>Tabela48[[#This Row],[UCN]]+Tabela48[TIN]</f>
        <v>0</v>
      </c>
      <c r="K13" s="101">
        <f>(Tabela48[[#This Row],[ IUCTI]]/SUM( Tabela48[ [ IUCTI] ] ))</f>
        <v>0</v>
      </c>
      <c r="L13" s="101">
        <f>3*Tabela48[cUCTI]</f>
        <v>0</v>
      </c>
      <c r="N13" s="119">
        <v>11</v>
      </c>
      <c r="O13" s="120" t="s">
        <v>1084</v>
      </c>
      <c r="P13" s="96">
        <v>7.7404908477268483E-2</v>
      </c>
      <c r="Q13" s="119">
        <v>11</v>
      </c>
      <c r="R13" s="120" t="s">
        <v>205</v>
      </c>
      <c r="S13" s="96">
        <v>7.7404908477268483E-2</v>
      </c>
    </row>
    <row r="14" spans="1:19" x14ac:dyDescent="0.25">
      <c r="A14" s="89" t="s">
        <v>1006</v>
      </c>
      <c r="B14" s="101">
        <f>IFERROR(VLOOKUP(Tabela48[[#This Row],[MUINICIPIO]],Tabela4[],2,FALSE),0)</f>
        <v>0</v>
      </c>
      <c r="C14" s="101">
        <f>(Tabela48[[#This Row],[RFTI]]-MIN(Tabela48[RFTI]))/(MAX(Tabela48[RFTI])-MIN(Tabela48[RFTI]))</f>
        <v>0</v>
      </c>
      <c r="D14" s="101">
        <f>IFERROR(VLOOKUP(Tabela48[[#This Row],[MUINICIPIO]],Tabela4[],4,FALSE),0)</f>
        <v>0</v>
      </c>
      <c r="E14" s="101">
        <f>IFERROR(VLOOKUP(Tabela48[[#This Row],[MUINICIPIO]],Tabela4[],5,FALSE),0)</f>
        <v>0</v>
      </c>
      <c r="F14" s="101">
        <f>Tabela48[[#This Row],[RFTUCN]]*0.7</f>
        <v>0</v>
      </c>
      <c r="G14" s="101">
        <f>IFERROR(VLOOKUP(Tabela48[[#This Row],[MUINICIPIO]],Tabela4[],7,FALSE),0)</f>
        <v>0</v>
      </c>
      <c r="H14" s="101">
        <f>IFERROR(VLOOKUP(Tabela48[[#This Row],[MUINICIPIO]],Tabela4[],8,FALSE),0)</f>
        <v>0</v>
      </c>
      <c r="I14" s="101">
        <f>(Tabela48[[#This Row],[UC]]-MIN(Tabela48[UC]))/(MAX(Tabela48[UC])-MIN(Tabela48[UC]))</f>
        <v>0</v>
      </c>
      <c r="J14" s="101">
        <f>Tabela48[[#This Row],[UCN]]+Tabela48[TIN]</f>
        <v>0</v>
      </c>
      <c r="K14" s="101">
        <f>(Tabela48[[#This Row],[ IUCTI]]/SUM( Tabela48[ [ IUCTI] ] ))</f>
        <v>0</v>
      </c>
      <c r="L14" s="101">
        <f>3*Tabela48[cUCTI]</f>
        <v>0</v>
      </c>
      <c r="N14" s="119">
        <v>12</v>
      </c>
      <c r="O14" s="120" t="s">
        <v>1024</v>
      </c>
      <c r="P14" s="96">
        <v>7.7180969118692114E-2</v>
      </c>
      <c r="Q14" s="119">
        <v>12</v>
      </c>
      <c r="R14" s="120" t="s">
        <v>77</v>
      </c>
      <c r="S14" s="96">
        <v>7.71809691186921E-2</v>
      </c>
    </row>
    <row r="15" spans="1:19" x14ac:dyDescent="0.25">
      <c r="A15" s="89" t="s">
        <v>1007</v>
      </c>
      <c r="B15" s="101">
        <f>IFERROR(VLOOKUP(Tabela48[[#This Row],[MUINICIPIO]],Tabela4[],2,FALSE),0)</f>
        <v>0</v>
      </c>
      <c r="C15" s="101">
        <f>(Tabela48[[#This Row],[RFTI]]-MIN(Tabela48[RFTI]))/(MAX(Tabela48[RFTI])-MIN(Tabela48[RFTI]))</f>
        <v>0</v>
      </c>
      <c r="D15" s="101">
        <f>IFERROR(VLOOKUP(Tabela48[[#This Row],[MUINICIPIO]],Tabela4[],4,FALSE),0)</f>
        <v>0</v>
      </c>
      <c r="E15" s="101">
        <f>IFERROR(VLOOKUP(Tabela48[[#This Row],[MUINICIPIO]],Tabela4[],5,FALSE),0)</f>
        <v>0</v>
      </c>
      <c r="F15" s="101">
        <f>Tabela48[[#This Row],[RFTUCN]]*0.7</f>
        <v>0</v>
      </c>
      <c r="G15" s="101">
        <f>IFERROR(VLOOKUP(Tabela48[[#This Row],[MUINICIPIO]],Tabela4[],7,FALSE),0)</f>
        <v>0</v>
      </c>
      <c r="H15" s="101">
        <f>IFERROR(VLOOKUP(Tabela48[[#This Row],[MUINICIPIO]],Tabela4[],8,FALSE),0)</f>
        <v>0</v>
      </c>
      <c r="I15" s="101">
        <f>(Tabela48[[#This Row],[UC]]-MIN(Tabela48[UC]))/(MAX(Tabela48[UC])-MIN(Tabela48[UC]))</f>
        <v>0</v>
      </c>
      <c r="J15" s="101">
        <f>Tabela48[[#This Row],[UCN]]+Tabela48[TIN]</f>
        <v>0</v>
      </c>
      <c r="K15" s="101">
        <f>(Tabela48[[#This Row],[ IUCTI]]/SUM( Tabela48[ [ IUCTI] ] ))</f>
        <v>0</v>
      </c>
      <c r="L15" s="101">
        <f>3*Tabela48[cUCTI]</f>
        <v>0</v>
      </c>
      <c r="N15" s="119">
        <v>13</v>
      </c>
      <c r="O15" s="120" t="s">
        <v>1029</v>
      </c>
      <c r="P15" s="96">
        <v>7.3745215943451514E-2</v>
      </c>
      <c r="Q15" s="119">
        <v>13</v>
      </c>
      <c r="R15" s="120" t="s">
        <v>120</v>
      </c>
      <c r="S15" s="96">
        <v>7.37452159434515E-2</v>
      </c>
    </row>
    <row r="16" spans="1:19" x14ac:dyDescent="0.25">
      <c r="A16" s="89" t="s">
        <v>740</v>
      </c>
      <c r="B16" s="101">
        <f>IFERROR(VLOOKUP(Tabela48[[#This Row],[MUINICIPIO]],Tabela4[],2,FALSE),0)</f>
        <v>0.18434186059234642</v>
      </c>
      <c r="C16" s="101">
        <f>(Tabela48[[#This Row],[RFTI]]-MIN(Tabela48[RFTI]))/(MAX(Tabela48[RFTI])-MIN(Tabela48[RFTI]))</f>
        <v>0.41636333583339696</v>
      </c>
      <c r="D16" s="101">
        <f>IFERROR(VLOOKUP(Tabela48[[#This Row],[MUINICIPIO]],Tabela4[],4,FALSE),0)</f>
        <v>1.086165471724534E-2</v>
      </c>
      <c r="E16" s="101">
        <f>IFERROR(VLOOKUP(Tabela48[[#This Row],[MUINICIPIO]],Tabela4[],5,FALSE),0)</f>
        <v>2.9114388140907419E-2</v>
      </c>
      <c r="F16" s="101">
        <f>Tabela48[[#This Row],[RFTUCN]]*0.7</f>
        <v>2.0380071698635191E-2</v>
      </c>
      <c r="G16" s="101">
        <f>IFERROR(VLOOKUP(Tabela48[[#This Row],[MUINICIPIO]],Tabela4[],7,FALSE),0)</f>
        <v>0</v>
      </c>
      <c r="H16" s="101">
        <f>IFERROR(VLOOKUP(Tabela48[[#This Row],[MUINICIPIO]],Tabela4[],8,FALSE),0)</f>
        <v>2.0380071698635191E-2</v>
      </c>
      <c r="I16" s="101">
        <f>(Tabela48[[#This Row],[UC]]-MIN(Tabela48[UC]))/(MAX(Tabela48[UC])-MIN(Tabela48[UC]))</f>
        <v>2.9114388140907419E-2</v>
      </c>
      <c r="J16" s="101">
        <f>Tabela48[[#This Row],[UCN]]+Tabela48[TIN]</f>
        <v>0.44547772397430441</v>
      </c>
      <c r="K16" s="101">
        <f>(Tabela48[[#This Row],[ IUCTI]]/SUM( Tabela48[ [ IUCTI] ] ))</f>
        <v>1.5471380613442337E-2</v>
      </c>
      <c r="L16" s="101">
        <f>3*Tabela48[cUCTI]</f>
        <v>4.6414141840327008E-2</v>
      </c>
      <c r="N16" s="119">
        <v>14</v>
      </c>
      <c r="O16" s="120" t="s">
        <v>591</v>
      </c>
      <c r="P16" s="96">
        <v>7.3684562657882341E-2</v>
      </c>
      <c r="Q16" s="119">
        <v>14</v>
      </c>
      <c r="R16" s="120" t="s">
        <v>194</v>
      </c>
      <c r="S16" s="96">
        <v>7.3684562657882341E-2</v>
      </c>
    </row>
    <row r="17" spans="1:19" x14ac:dyDescent="0.25">
      <c r="A17" s="89" t="s">
        <v>732</v>
      </c>
      <c r="B17" s="101">
        <f>IFERROR(VLOOKUP(Tabela48[[#This Row],[MUINICIPIO]],Tabela4[],2,FALSE),0)</f>
        <v>1.7553235677921417E-2</v>
      </c>
      <c r="C17" s="101">
        <f>(Tabela48[[#This Row],[RFTI]]-MIN(Tabela48[RFTI]))/(MAX(Tabela48[RFTI])-MIN(Tabela48[RFTI]))</f>
        <v>3.9646576952433121E-2</v>
      </c>
      <c r="D17" s="101">
        <f>IFERROR(VLOOKUP(Tabela48[[#This Row],[MUINICIPIO]],Tabela4[],4,FALSE),0)</f>
        <v>4.472323208797048E-2</v>
      </c>
      <c r="E17" s="101">
        <f>IFERROR(VLOOKUP(Tabela48[[#This Row],[MUINICIPIO]],Tabela4[],5,FALSE),0)</f>
        <v>0.11987948170159521</v>
      </c>
      <c r="F17" s="101">
        <f>Tabela48[[#This Row],[RFTUCN]]*0.7</f>
        <v>8.3915637191116638E-2</v>
      </c>
      <c r="G17" s="101">
        <f>IFERROR(VLOOKUP(Tabela48[[#This Row],[MUINICIPIO]],Tabela4[],7,FALSE),0)</f>
        <v>0</v>
      </c>
      <c r="H17" s="101">
        <f>IFERROR(VLOOKUP(Tabela48[[#This Row],[MUINICIPIO]],Tabela4[],8,FALSE),0)</f>
        <v>8.3915637191116638E-2</v>
      </c>
      <c r="I17" s="101">
        <f>(Tabela48[[#This Row],[UC]]-MIN(Tabela48[UC]))/(MAX(Tabela48[UC])-MIN(Tabela48[UC]))</f>
        <v>0.11987948170159521</v>
      </c>
      <c r="J17" s="101">
        <f>Tabela48[[#This Row],[UCN]]+Tabela48[TIN]</f>
        <v>0.15952605865402833</v>
      </c>
      <c r="K17" s="101">
        <f>(Tabela48[[#This Row],[ IUCTI]]/SUM( Tabela48[ [ IUCTI] ] ))</f>
        <v>5.5403182659278403E-3</v>
      </c>
      <c r="L17" s="101">
        <f>3*Tabela48[cUCTI]</f>
        <v>1.662095479778352E-2</v>
      </c>
      <c r="N17" s="119">
        <v>15</v>
      </c>
      <c r="O17" s="120" t="s">
        <v>1059</v>
      </c>
      <c r="P17" s="96">
        <v>7.3459823436484287E-2</v>
      </c>
      <c r="Q17" s="119">
        <v>15</v>
      </c>
      <c r="R17" s="120" t="s">
        <v>22</v>
      </c>
      <c r="S17" s="96">
        <v>7.3459823436484287E-2</v>
      </c>
    </row>
    <row r="18" spans="1:19" x14ac:dyDescent="0.25">
      <c r="A18" s="89" t="s">
        <v>1008</v>
      </c>
      <c r="B18" s="101">
        <f>IFERROR(VLOOKUP(Tabela48[[#This Row],[MUINICIPIO]],Tabela4[],2,FALSE),0)</f>
        <v>8.3581972312402081E-2</v>
      </c>
      <c r="C18" s="101">
        <f>(Tabela48[[#This Row],[RFTI]]-MIN(Tabela48[RFTI]))/(MAX(Tabela48[RFTI])-MIN(Tabela48[RFTI]))</f>
        <v>0.18878223695747604</v>
      </c>
      <c r="D18" s="101">
        <f>IFERROR(VLOOKUP(Tabela48[[#This Row],[MUINICIPIO]],Tabela4[],4,FALSE),0)</f>
        <v>0</v>
      </c>
      <c r="E18" s="101">
        <f>IFERROR(VLOOKUP(Tabela48[[#This Row],[MUINICIPIO]],Tabela4[],5,FALSE),0)</f>
        <v>0</v>
      </c>
      <c r="F18" s="101">
        <f>Tabela48[[#This Row],[RFTUCN]]*0.7</f>
        <v>0</v>
      </c>
      <c r="G18" s="101">
        <f>IFERROR(VLOOKUP(Tabela48[[#This Row],[MUINICIPIO]],Tabela4[],7,FALSE),0)</f>
        <v>0</v>
      </c>
      <c r="H18" s="101">
        <f>IFERROR(VLOOKUP(Tabela48[[#This Row],[MUINICIPIO]],Tabela4[],8,FALSE),0)</f>
        <v>0</v>
      </c>
      <c r="I18" s="101">
        <f>(Tabela48[[#This Row],[UC]]-MIN(Tabela48[UC]))/(MAX(Tabela48[UC])-MIN(Tabela48[UC]))</f>
        <v>0</v>
      </c>
      <c r="J18" s="101">
        <f>Tabela48[[#This Row],[UCN]]+Tabela48[TIN]</f>
        <v>0.18878223695747604</v>
      </c>
      <c r="K18" s="101">
        <f>(Tabela48[[#This Row],[ IUCTI]]/SUM( Tabela48[ [ IUCTI] ] ))</f>
        <v>6.5563813493727972E-3</v>
      </c>
      <c r="L18" s="101">
        <f>3*Tabela48[cUCTI]</f>
        <v>1.9669144048118391E-2</v>
      </c>
      <c r="N18" s="119">
        <v>16</v>
      </c>
      <c r="O18" s="120" t="s">
        <v>1068</v>
      </c>
      <c r="P18" s="96">
        <v>7.1581845851073009E-2</v>
      </c>
      <c r="Q18" s="119">
        <v>16</v>
      </c>
      <c r="R18" s="120" t="s">
        <v>49</v>
      </c>
      <c r="S18" s="96">
        <v>7.1581845851073009E-2</v>
      </c>
    </row>
    <row r="19" spans="1:19" x14ac:dyDescent="0.25">
      <c r="A19" s="89" t="s">
        <v>1009</v>
      </c>
      <c r="B19" s="101">
        <f>IFERROR(VLOOKUP(Tabela48[[#This Row],[MUINICIPIO]],Tabela4[],2,FALSE),0)</f>
        <v>0.16733214014065728</v>
      </c>
      <c r="C19" s="101">
        <f>(Tabela48[[#This Row],[RFTI]]-MIN(Tabela48[RFTI]))/(MAX(Tabela48[RFTI])-MIN(Tabela48[RFTI]))</f>
        <v>0.37794436834494094</v>
      </c>
      <c r="D19" s="101">
        <f>IFERROR(VLOOKUP(Tabela48[[#This Row],[MUINICIPIO]],Tabela4[],4,FALSE),0)</f>
        <v>1.0204990088358384E-2</v>
      </c>
      <c r="E19" s="101">
        <f>IFERROR(VLOOKUP(Tabela48[[#This Row],[MUINICIPIO]],Tabela4[],5,FALSE),0)</f>
        <v>2.7354215369675337E-2</v>
      </c>
      <c r="F19" s="101">
        <f>Tabela48[[#This Row],[RFTUCN]]*0.7</f>
        <v>1.9147950758772736E-2</v>
      </c>
      <c r="G19" s="101">
        <f>IFERROR(VLOOKUP(Tabela48[[#This Row],[MUINICIPIO]],Tabela4[],7,FALSE),0)</f>
        <v>0</v>
      </c>
      <c r="H19" s="101">
        <f>IFERROR(VLOOKUP(Tabela48[[#This Row],[MUINICIPIO]],Tabela4[],8,FALSE),0)</f>
        <v>1.9147950758772736E-2</v>
      </c>
      <c r="I19" s="101">
        <f>(Tabela48[[#This Row],[UC]]-MIN(Tabela48[UC]))/(MAX(Tabela48[UC])-MIN(Tabela48[UC]))</f>
        <v>2.735421536967534E-2</v>
      </c>
      <c r="J19" s="101">
        <f>Tabela48[[#This Row],[UCN]]+Tabela48[TIN]</f>
        <v>0.4052985837146163</v>
      </c>
      <c r="K19" s="101">
        <f>(Tabela48[[#This Row],[ IUCTI]]/SUM( Tabela48[ [ IUCTI] ] ))</f>
        <v>1.4075964550585792E-2</v>
      </c>
      <c r="L19" s="101">
        <f>3*Tabela48[cUCTI]</f>
        <v>4.2227893651757373E-2</v>
      </c>
      <c r="N19" s="119">
        <v>17</v>
      </c>
      <c r="O19" s="120" t="s">
        <v>901</v>
      </c>
      <c r="P19" s="96">
        <v>6.9307493688238117E-2</v>
      </c>
      <c r="Q19" s="119">
        <v>17</v>
      </c>
      <c r="R19" s="120" t="s">
        <v>125</v>
      </c>
      <c r="S19" s="96">
        <v>6.9307493688238131E-2</v>
      </c>
    </row>
    <row r="20" spans="1:19" x14ac:dyDescent="0.25">
      <c r="A20" s="89" t="s">
        <v>1010</v>
      </c>
      <c r="B20" s="101">
        <f>IFERROR(VLOOKUP(Tabela48[[#This Row],[MUINICIPIO]],Tabela4[],2,FALSE),0)</f>
        <v>0</v>
      </c>
      <c r="C20" s="101">
        <f>(Tabela48[[#This Row],[RFTI]]-MIN(Tabela48[RFTI]))/(MAX(Tabela48[RFTI])-MIN(Tabela48[RFTI]))</f>
        <v>0</v>
      </c>
      <c r="D20" s="101">
        <f>IFERROR(VLOOKUP(Tabela48[[#This Row],[MUINICIPIO]],Tabela4[],4,FALSE),0)</f>
        <v>1.9930400883767223E-3</v>
      </c>
      <c r="E20" s="101">
        <f>IFERROR(VLOOKUP(Tabela48[[#This Row],[MUINICIPIO]],Tabela4[],5,FALSE),0)</f>
        <v>5.3422930689610917E-3</v>
      </c>
      <c r="F20" s="101">
        <f>Tabela48[[#This Row],[RFTUCN]]*0.7</f>
        <v>3.7396051482727639E-3</v>
      </c>
      <c r="G20" s="101">
        <f>IFERROR(VLOOKUP(Tabela48[[#This Row],[MUINICIPIO]],Tabela4[],7,FALSE),0)</f>
        <v>0</v>
      </c>
      <c r="H20" s="101">
        <f>IFERROR(VLOOKUP(Tabela48[[#This Row],[MUINICIPIO]],Tabela4[],8,FALSE),0)</f>
        <v>3.7396051482727639E-3</v>
      </c>
      <c r="I20" s="101">
        <f>(Tabela48[[#This Row],[UC]]-MIN(Tabela48[UC]))/(MAX(Tabela48[UC])-MIN(Tabela48[UC]))</f>
        <v>5.3422930689610917E-3</v>
      </c>
      <c r="J20" s="101">
        <f>Tabela48[[#This Row],[UCN]]+Tabela48[TIN]</f>
        <v>5.3422930689610917E-3</v>
      </c>
      <c r="K20" s="101">
        <f>(Tabela48[[#This Row],[ IUCTI]]/SUM( Tabela48[ [ IUCTI] ] ))</f>
        <v>1.8553710987178224E-4</v>
      </c>
      <c r="L20" s="101">
        <f>3*Tabela48[cUCTI]</f>
        <v>5.5661132961534678E-4</v>
      </c>
      <c r="N20" s="119">
        <v>18</v>
      </c>
      <c r="O20" s="120" t="s">
        <v>1078</v>
      </c>
      <c r="P20" s="96">
        <v>6.7399761921222226E-2</v>
      </c>
      <c r="Q20" s="119">
        <v>18</v>
      </c>
      <c r="R20" s="120" t="s">
        <v>123</v>
      </c>
      <c r="S20" s="96">
        <v>6.7399761921222226E-2</v>
      </c>
    </row>
    <row r="21" spans="1:19" x14ac:dyDescent="0.25">
      <c r="A21" s="89" t="s">
        <v>1011</v>
      </c>
      <c r="B21" s="101">
        <f>IFERROR(VLOOKUP(Tabela48[[#This Row],[MUINICIPIO]],Tabela4[],2,FALSE),0)</f>
        <v>1.4203646306374289E-2</v>
      </c>
      <c r="C21" s="101">
        <f>(Tabela48[[#This Row],[RFTI]]-MIN(Tabela48[RFTI]))/(MAX(Tabela48[RFTI])-MIN(Tabela48[RFTI]))</f>
        <v>3.2081034324578372E-2</v>
      </c>
      <c r="D21" s="101">
        <f>IFERROR(VLOOKUP(Tabela48[[#This Row],[MUINICIPIO]],Tabela4[],4,FALSE),0)</f>
        <v>0</v>
      </c>
      <c r="E21" s="101">
        <f>IFERROR(VLOOKUP(Tabela48[[#This Row],[MUINICIPIO]],Tabela4[],5,FALSE),0)</f>
        <v>0</v>
      </c>
      <c r="F21" s="101">
        <f>Tabela48[[#This Row],[RFTUCN]]*0.7</f>
        <v>0</v>
      </c>
      <c r="G21" s="101">
        <f>IFERROR(VLOOKUP(Tabela48[[#This Row],[MUINICIPIO]],Tabela4[],7,FALSE),0)</f>
        <v>0</v>
      </c>
      <c r="H21" s="101">
        <f>IFERROR(VLOOKUP(Tabela48[[#This Row],[MUINICIPIO]],Tabela4[],8,FALSE),0)</f>
        <v>0</v>
      </c>
      <c r="I21" s="101">
        <f>(Tabela48[[#This Row],[UC]]-MIN(Tabela48[UC]))/(MAX(Tabela48[UC])-MIN(Tabela48[UC]))</f>
        <v>0</v>
      </c>
      <c r="J21" s="101">
        <f>Tabela48[[#This Row],[UCN]]+Tabela48[TIN]</f>
        <v>3.2081034324578372E-2</v>
      </c>
      <c r="K21" s="101">
        <f>(Tabela48[[#This Row],[ IUCTI]]/SUM( Tabela48[ [ IUCTI] ] ))</f>
        <v>1.1141699478941607E-3</v>
      </c>
      <c r="L21" s="101">
        <f>3*Tabela48[cUCTI]</f>
        <v>3.342509843682482E-3</v>
      </c>
      <c r="N21" s="119">
        <v>19</v>
      </c>
      <c r="O21" s="120" t="s">
        <v>1013</v>
      </c>
      <c r="P21" s="96">
        <v>6.4311453844533101E-2</v>
      </c>
      <c r="Q21" s="119">
        <v>19</v>
      </c>
      <c r="R21" s="120" t="s">
        <v>54</v>
      </c>
      <c r="S21" s="96">
        <v>6.4311453844533101E-2</v>
      </c>
    </row>
    <row r="22" spans="1:19" x14ac:dyDescent="0.25">
      <c r="A22" s="89" t="s">
        <v>1012</v>
      </c>
      <c r="B22" s="101">
        <f>IFERROR(VLOOKUP(Tabela48[[#This Row],[MUINICIPIO]],Tabela4[],2,FALSE),0)</f>
        <v>0.12680304951780014</v>
      </c>
      <c r="C22" s="101">
        <f>(Tabela48[[#This Row],[RFTI]]-MIN(Tabela48[RFTI]))/(MAX(Tabela48[RFTI])-MIN(Tabela48[RFTI]))</f>
        <v>0.28640342742244568</v>
      </c>
      <c r="D22" s="101">
        <f>IFERROR(VLOOKUP(Tabela48[[#This Row],[MUINICIPIO]],Tabela4[],4,FALSE),0)</f>
        <v>0</v>
      </c>
      <c r="E22" s="101">
        <f>IFERROR(VLOOKUP(Tabela48[[#This Row],[MUINICIPIO]],Tabela4[],5,FALSE),0)</f>
        <v>0</v>
      </c>
      <c r="F22" s="101">
        <f>Tabela48[[#This Row],[RFTUCN]]*0.7</f>
        <v>0</v>
      </c>
      <c r="G22" s="101">
        <f>IFERROR(VLOOKUP(Tabela48[[#This Row],[MUINICIPIO]],Tabela4[],7,FALSE),0)</f>
        <v>0</v>
      </c>
      <c r="H22" s="101">
        <f>IFERROR(VLOOKUP(Tabela48[[#This Row],[MUINICIPIO]],Tabela4[],8,FALSE),0)</f>
        <v>0</v>
      </c>
      <c r="I22" s="101">
        <f>(Tabela48[[#This Row],[UC]]-MIN(Tabela48[UC]))/(MAX(Tabela48[UC])-MIN(Tabela48[UC]))</f>
        <v>0</v>
      </c>
      <c r="J22" s="101">
        <f>Tabela48[[#This Row],[UCN]]+Tabela48[TIN]</f>
        <v>0.28640342742244568</v>
      </c>
      <c r="K22" s="101">
        <f>(Tabela48[[#This Row],[ IUCTI]]/SUM( Tabela48[ [ IUCTI] ] ))</f>
        <v>9.9467519837257972E-3</v>
      </c>
      <c r="L22" s="101">
        <f>3*Tabela48[cUCTI]</f>
        <v>2.984025595117739E-2</v>
      </c>
      <c r="N22" s="119">
        <v>20</v>
      </c>
      <c r="O22" s="120" t="s">
        <v>1062</v>
      </c>
      <c r="P22" s="96">
        <v>6.1132556618110373E-2</v>
      </c>
      <c r="Q22" s="119">
        <v>20</v>
      </c>
      <c r="R22" s="120" t="s">
        <v>121</v>
      </c>
      <c r="S22" s="96">
        <v>6.1132556618110366E-2</v>
      </c>
    </row>
    <row r="23" spans="1:19" x14ac:dyDescent="0.25">
      <c r="A23" s="89" t="s">
        <v>455</v>
      </c>
      <c r="B23" s="101">
        <f>IFERROR(VLOOKUP(Tabela48[[#This Row],[MUINICIPIO]],Tabela4[],2,FALSE),0)</f>
        <v>0</v>
      </c>
      <c r="C23" s="101">
        <f>(Tabela48[[#This Row],[RFTI]]-MIN(Tabela48[RFTI]))/(MAX(Tabela48[RFTI])-MIN(Tabela48[RFTI]))</f>
        <v>0</v>
      </c>
      <c r="D23" s="101">
        <f>IFERROR(VLOOKUP(Tabela48[[#This Row],[MUINICIPIO]],Tabela4[],4,FALSE),0)</f>
        <v>3.8247959073765922E-2</v>
      </c>
      <c r="E23" s="101">
        <f>IFERROR(VLOOKUP(Tabela48[[#This Row],[MUINICIPIO]],Tabela4[],5,FALSE),0)</f>
        <v>0.10252267771899658</v>
      </c>
      <c r="F23" s="101">
        <f>Tabela48[[#This Row],[RFTUCN]]*0.7</f>
        <v>7.1765874403297597E-2</v>
      </c>
      <c r="G23" s="101">
        <f>IFERROR(VLOOKUP(Tabela48[[#This Row],[MUINICIPIO]],Tabela4[],7,FALSE),0)</f>
        <v>0</v>
      </c>
      <c r="H23" s="101">
        <f>IFERROR(VLOOKUP(Tabela48[[#This Row],[MUINICIPIO]],Tabela4[],8,FALSE),0)</f>
        <v>7.1765874403297597E-2</v>
      </c>
      <c r="I23" s="101">
        <f>(Tabela48[[#This Row],[UC]]-MIN(Tabela48[UC]))/(MAX(Tabela48[UC])-MIN(Tabela48[UC]))</f>
        <v>0.10252267771899658</v>
      </c>
      <c r="J23" s="101">
        <f>Tabela48[[#This Row],[UCN]]+Tabela48[TIN]</f>
        <v>0.10252267771899658</v>
      </c>
      <c r="K23" s="101">
        <f>(Tabela48[[#This Row],[ IUCTI]]/SUM( Tabela48[ [ IUCTI] ] ))</f>
        <v>3.5605986183752975E-3</v>
      </c>
      <c r="L23" s="101">
        <f>3*Tabela48[cUCTI]</f>
        <v>1.0681795855125893E-2</v>
      </c>
      <c r="N23" s="119">
        <v>21</v>
      </c>
      <c r="O23" s="120" t="s">
        <v>475</v>
      </c>
      <c r="P23" s="96">
        <v>5.959447344894607E-2</v>
      </c>
      <c r="Q23" s="119">
        <v>21</v>
      </c>
      <c r="R23" s="120" t="s">
        <v>264</v>
      </c>
      <c r="S23" s="96">
        <v>5.9594473448946063E-2</v>
      </c>
    </row>
    <row r="24" spans="1:19" x14ac:dyDescent="0.25">
      <c r="A24" s="89" t="s">
        <v>1013</v>
      </c>
      <c r="B24" s="101">
        <f>IFERROR(VLOOKUP(Tabela48[[#This Row],[MUINICIPIO]],Tabela4[],2,FALSE),0)</f>
        <v>0.27328480291028762</v>
      </c>
      <c r="C24" s="101">
        <f>(Tabela48[[#This Row],[RFTI]]-MIN(Tabela48[RFTI]))/(MAX(Tabela48[RFTI])-MIN(Tabela48[RFTI]))</f>
        <v>0.61725411584038214</v>
      </c>
      <c r="D24" s="101">
        <f>IFERROR(VLOOKUP(Tabela48[[#This Row],[MUINICIPIO]],Tabela4[],4,FALSE),0)</f>
        <v>0</v>
      </c>
      <c r="E24" s="101">
        <f>IFERROR(VLOOKUP(Tabela48[[#This Row],[MUINICIPIO]],Tabela4[],5,FALSE),0)</f>
        <v>0</v>
      </c>
      <c r="F24" s="101">
        <f>Tabela48[[#This Row],[RFTUCN]]*0.7</f>
        <v>0</v>
      </c>
      <c r="G24" s="101">
        <f>IFERROR(VLOOKUP(Tabela48[[#This Row],[MUINICIPIO]],Tabela4[],7,FALSE),0)</f>
        <v>0</v>
      </c>
      <c r="H24" s="101">
        <f>IFERROR(VLOOKUP(Tabela48[[#This Row],[MUINICIPIO]],Tabela4[],8,FALSE),0)</f>
        <v>0</v>
      </c>
      <c r="I24" s="101">
        <f>(Tabela48[[#This Row],[UC]]-MIN(Tabela48[UC]))/(MAX(Tabela48[UC])-MIN(Tabela48[UC]))</f>
        <v>0</v>
      </c>
      <c r="J24" s="101">
        <f>Tabela48[[#This Row],[UCN]]+Tabela48[TIN]</f>
        <v>0.61725411584038214</v>
      </c>
      <c r="K24" s="101">
        <f>(Tabela48[[#This Row],[ IUCTI]]/SUM( Tabela48[ [ IUCTI] ] ))</f>
        <v>2.1437151281511035E-2</v>
      </c>
      <c r="L24" s="101">
        <f>3*Tabela48[cUCTI]</f>
        <v>6.4311453844533101E-2</v>
      </c>
      <c r="N24" s="119">
        <v>22</v>
      </c>
      <c r="O24" s="120" t="s">
        <v>887</v>
      </c>
      <c r="P24" s="96">
        <v>5.8133489041565942E-2</v>
      </c>
      <c r="Q24" s="119">
        <v>22</v>
      </c>
      <c r="R24" s="120" t="s">
        <v>61</v>
      </c>
      <c r="S24" s="96">
        <v>5.8133489041565942E-2</v>
      </c>
    </row>
    <row r="25" spans="1:19" x14ac:dyDescent="0.25">
      <c r="A25" s="89" t="s">
        <v>1014</v>
      </c>
      <c r="B25" s="101">
        <f>IFERROR(VLOOKUP(Tabela48[[#This Row],[MUINICIPIO]],Tabela4[],2,FALSE),0)</f>
        <v>0.20561773631648186</v>
      </c>
      <c r="C25" s="101">
        <f>(Tabela48[[#This Row],[RFTI]]-MIN(Tabela48[RFTI]))/(MAX(Tabela48[RFTI])-MIN(Tabela48[RFTI]))</f>
        <v>0.46441804549517857</v>
      </c>
      <c r="D25" s="101">
        <f>IFERROR(VLOOKUP(Tabela48[[#This Row],[MUINICIPIO]],Tabela4[],4,FALSE),0)</f>
        <v>0</v>
      </c>
      <c r="E25" s="101">
        <f>IFERROR(VLOOKUP(Tabela48[[#This Row],[MUINICIPIO]],Tabela4[],5,FALSE),0)</f>
        <v>0</v>
      </c>
      <c r="F25" s="101">
        <f>Tabela48[[#This Row],[RFTUCN]]*0.7</f>
        <v>0</v>
      </c>
      <c r="G25" s="101">
        <f>IFERROR(VLOOKUP(Tabela48[[#This Row],[MUINICIPIO]],Tabela4[],7,FALSE),0)</f>
        <v>0</v>
      </c>
      <c r="H25" s="101">
        <f>IFERROR(VLOOKUP(Tabela48[[#This Row],[MUINICIPIO]],Tabela4[],8,FALSE),0)</f>
        <v>0</v>
      </c>
      <c r="I25" s="101">
        <f>(Tabela48[[#This Row],[UC]]-MIN(Tabela48[UC]))/(MAX(Tabela48[UC])-MIN(Tabela48[UC]))</f>
        <v>0</v>
      </c>
      <c r="J25" s="101">
        <f>Tabela48[[#This Row],[UCN]]+Tabela48[TIN]</f>
        <v>0.46441804549517857</v>
      </c>
      <c r="K25" s="101">
        <f>(Tabela48[[#This Row],[ IUCTI]]/SUM( Tabela48[ [ IUCTI] ] ))</f>
        <v>1.6129175397379323E-2</v>
      </c>
      <c r="L25" s="101">
        <f>3*Tabela48[cUCTI]</f>
        <v>4.8387526192137972E-2</v>
      </c>
      <c r="N25" s="119">
        <v>23</v>
      </c>
      <c r="O25" s="120" t="s">
        <v>570</v>
      </c>
      <c r="P25" s="96">
        <v>5.3728475880608556E-2</v>
      </c>
      <c r="Q25" s="119">
        <v>23</v>
      </c>
      <c r="R25" s="120" t="s">
        <v>20</v>
      </c>
      <c r="S25" s="96">
        <v>5.3728475880608556E-2</v>
      </c>
    </row>
    <row r="26" spans="1:19" x14ac:dyDescent="0.25">
      <c r="A26" s="89" t="s">
        <v>1015</v>
      </c>
      <c r="B26" s="101">
        <f>IFERROR(VLOOKUP(Tabela48[[#This Row],[MUINICIPIO]],Tabela4[],2,FALSE),0)</f>
        <v>0</v>
      </c>
      <c r="C26" s="101">
        <f>(Tabela48[[#This Row],[RFTI]]-MIN(Tabela48[RFTI]))/(MAX(Tabela48[RFTI])-MIN(Tabela48[RFTI]))</f>
        <v>0</v>
      </c>
      <c r="D26" s="101">
        <f>IFERROR(VLOOKUP(Tabela48[[#This Row],[MUINICIPIO]],Tabela4[],4,FALSE),0)</f>
        <v>1.7116841012775517E-2</v>
      </c>
      <c r="E26" s="101">
        <f>IFERROR(VLOOKUP(Tabela48[[#This Row],[MUINICIPIO]],Tabela4[],5,FALSE),0)</f>
        <v>4.5881255293533818E-2</v>
      </c>
      <c r="F26" s="101">
        <f>Tabela48[[#This Row],[RFTUCN]]*0.7</f>
        <v>3.2116878705473674E-2</v>
      </c>
      <c r="G26" s="101">
        <f>IFERROR(VLOOKUP(Tabela48[[#This Row],[MUINICIPIO]],Tabela4[],7,FALSE),0)</f>
        <v>0</v>
      </c>
      <c r="H26" s="101">
        <f>IFERROR(VLOOKUP(Tabela48[[#This Row],[MUINICIPIO]],Tabela4[],8,FALSE),0)</f>
        <v>3.2116878705473674E-2</v>
      </c>
      <c r="I26" s="101">
        <f>(Tabela48[[#This Row],[UC]]-MIN(Tabela48[UC]))/(MAX(Tabela48[UC])-MIN(Tabela48[UC]))</f>
        <v>4.5881255293533825E-2</v>
      </c>
      <c r="J26" s="101">
        <f>Tabela48[[#This Row],[UCN]]+Tabela48[TIN]</f>
        <v>4.5881255293533825E-2</v>
      </c>
      <c r="K26" s="101">
        <f>(Tabela48[[#This Row],[ IUCTI]]/SUM( Tabela48[ [ IUCTI] ] ))</f>
        <v>1.593449740507614E-3</v>
      </c>
      <c r="L26" s="101">
        <f>3*Tabela48[cUCTI]</f>
        <v>4.7803492215228423E-3</v>
      </c>
      <c r="N26" s="119">
        <v>24</v>
      </c>
      <c r="O26" s="120" t="s">
        <v>602</v>
      </c>
      <c r="P26" s="96">
        <v>5.2710342882047567E-2</v>
      </c>
      <c r="Q26" s="119">
        <v>24</v>
      </c>
      <c r="R26" s="120" t="s">
        <v>117</v>
      </c>
      <c r="S26" s="96">
        <v>5.271034288204756E-2</v>
      </c>
    </row>
    <row r="27" spans="1:19" x14ac:dyDescent="0.25">
      <c r="A27" s="89" t="s">
        <v>1016</v>
      </c>
      <c r="B27" s="101">
        <f>IFERROR(VLOOKUP(Tabela48[[#This Row],[MUINICIPIO]],Tabela4[],2,FALSE),0)</f>
        <v>1.1985646900372701E-2</v>
      </c>
      <c r="C27" s="101">
        <f>(Tabela48[[#This Row],[RFTI]]-MIN(Tabela48[RFTI]))/(MAX(Tabela48[RFTI])-MIN(Tabela48[RFTI]))</f>
        <v>2.7071354870373838E-2</v>
      </c>
      <c r="D27" s="101">
        <f>IFERROR(VLOOKUP(Tabela48[[#This Row],[MUINICIPIO]],Tabela4[],4,FALSE),0)</f>
        <v>0</v>
      </c>
      <c r="E27" s="101">
        <f>IFERROR(VLOOKUP(Tabela48[[#This Row],[MUINICIPIO]],Tabela4[],5,FALSE),0)</f>
        <v>0</v>
      </c>
      <c r="F27" s="101">
        <f>Tabela48[[#This Row],[RFTUCN]]*0.7</f>
        <v>0</v>
      </c>
      <c r="G27" s="101">
        <f>IFERROR(VLOOKUP(Tabela48[[#This Row],[MUINICIPIO]],Tabela4[],7,FALSE),0)</f>
        <v>0</v>
      </c>
      <c r="H27" s="101">
        <f>IFERROR(VLOOKUP(Tabela48[[#This Row],[MUINICIPIO]],Tabela4[],8,FALSE),0)</f>
        <v>0</v>
      </c>
      <c r="I27" s="101">
        <f>(Tabela48[[#This Row],[UC]]-MIN(Tabela48[UC]))/(MAX(Tabela48[UC])-MIN(Tabela48[UC]))</f>
        <v>0</v>
      </c>
      <c r="J27" s="101">
        <f>Tabela48[[#This Row],[UCN]]+Tabela48[TIN]</f>
        <v>2.7071354870373838E-2</v>
      </c>
      <c r="K27" s="101">
        <f>(Tabela48[[#This Row],[ IUCTI]]/SUM( Tabela48[ [ IUCTI] ] ))</f>
        <v>9.4018446351153172E-4</v>
      </c>
      <c r="L27" s="101">
        <f>3*Tabela48[cUCTI]</f>
        <v>2.8205533905345951E-3</v>
      </c>
      <c r="N27" s="119">
        <v>25</v>
      </c>
      <c r="O27" s="120" t="s">
        <v>1014</v>
      </c>
      <c r="P27" s="96">
        <v>4.8387526192137972E-2</v>
      </c>
      <c r="Q27" s="119">
        <v>25</v>
      </c>
      <c r="R27" s="120" t="s">
        <v>136</v>
      </c>
      <c r="S27" s="96">
        <v>4.8387526192137972E-2</v>
      </c>
    </row>
    <row r="28" spans="1:19" x14ac:dyDescent="0.25">
      <c r="A28" s="89" t="s">
        <v>1017</v>
      </c>
      <c r="B28" s="101">
        <f>IFERROR(VLOOKUP(Tabela48[[#This Row],[MUINICIPIO]],Tabela4[],2,FALSE),0)</f>
        <v>1.0883875920168871E-2</v>
      </c>
      <c r="C28" s="101">
        <f>(Tabela48[[#This Row],[RFTI]]-MIN(Tabela48[RFTI]))/(MAX(Tabela48[RFTI])-MIN(Tabela48[RFTI]))</f>
        <v>2.4582842282033692E-2</v>
      </c>
      <c r="D28" s="101">
        <f>IFERROR(VLOOKUP(Tabela48[[#This Row],[MUINICIPIO]],Tabela4[],4,FALSE),0)</f>
        <v>0</v>
      </c>
      <c r="E28" s="101">
        <f>IFERROR(VLOOKUP(Tabela48[[#This Row],[MUINICIPIO]],Tabela4[],5,FALSE),0)</f>
        <v>0</v>
      </c>
      <c r="F28" s="101">
        <f>Tabela48[[#This Row],[RFTUCN]]*0.7</f>
        <v>0</v>
      </c>
      <c r="G28" s="101">
        <f>IFERROR(VLOOKUP(Tabela48[[#This Row],[MUINICIPIO]],Tabela4[],7,FALSE),0)</f>
        <v>0</v>
      </c>
      <c r="H28" s="101">
        <f>IFERROR(VLOOKUP(Tabela48[[#This Row],[MUINICIPIO]],Tabela4[],8,FALSE),0)</f>
        <v>0</v>
      </c>
      <c r="I28" s="101">
        <f>(Tabela48[[#This Row],[UC]]-MIN(Tabela48[UC]))/(MAX(Tabela48[UC])-MIN(Tabela48[UC]))</f>
        <v>0</v>
      </c>
      <c r="J28" s="101">
        <f>Tabela48[[#This Row],[UCN]]+Tabela48[TIN]</f>
        <v>2.4582842282033692E-2</v>
      </c>
      <c r="K28" s="101">
        <f>(Tabela48[[#This Row],[ IUCTI]]/SUM( Tabela48[ [ IUCTI] ] ))</f>
        <v>8.5375876062324606E-4</v>
      </c>
      <c r="L28" s="101">
        <f>3*Tabela48[cUCTI]</f>
        <v>2.561276281869738E-3</v>
      </c>
      <c r="N28" s="119">
        <v>26</v>
      </c>
      <c r="O28" s="120" t="s">
        <v>740</v>
      </c>
      <c r="P28" s="96">
        <v>4.6414141840327008E-2</v>
      </c>
      <c r="Q28" s="119">
        <v>26</v>
      </c>
      <c r="R28" s="120" t="s">
        <v>18</v>
      </c>
      <c r="S28" s="96">
        <v>4.6414141840327015E-2</v>
      </c>
    </row>
    <row r="29" spans="1:19" x14ac:dyDescent="0.25">
      <c r="A29" s="89" t="s">
        <v>1018</v>
      </c>
      <c r="B29" s="101">
        <f>IFERROR(VLOOKUP(Tabela48[[#This Row],[MUINICIPIO]],Tabela4[],2,FALSE),0)</f>
        <v>0.14961147671739383</v>
      </c>
      <c r="C29" s="101">
        <f>(Tabela48[[#This Row],[RFTI]]-MIN(Tabela48[RFTI]))/(MAX(Tabela48[RFTI])-MIN(Tabela48[RFTI]))</f>
        <v>0.33791963108568623</v>
      </c>
      <c r="D29" s="101">
        <f>IFERROR(VLOOKUP(Tabela48[[#This Row],[MUINICIPIO]],Tabela4[],4,FALSE),0)</f>
        <v>0</v>
      </c>
      <c r="E29" s="101">
        <f>IFERROR(VLOOKUP(Tabela48[[#This Row],[MUINICIPIO]],Tabela4[],5,FALSE),0)</f>
        <v>0</v>
      </c>
      <c r="F29" s="101">
        <f>Tabela48[[#This Row],[RFTUCN]]*0.7</f>
        <v>0</v>
      </c>
      <c r="G29" s="101">
        <f>IFERROR(VLOOKUP(Tabela48[[#This Row],[MUINICIPIO]],Tabela4[],7,FALSE),0)</f>
        <v>0</v>
      </c>
      <c r="H29" s="101">
        <f>IFERROR(VLOOKUP(Tabela48[[#This Row],[MUINICIPIO]],Tabela4[],8,FALSE),0)</f>
        <v>0</v>
      </c>
      <c r="I29" s="101">
        <f>(Tabela48[[#This Row],[UC]]-MIN(Tabela48[UC]))/(MAX(Tabela48[UC])-MIN(Tabela48[UC]))</f>
        <v>0</v>
      </c>
      <c r="J29" s="101">
        <f>Tabela48[[#This Row],[UCN]]+Tabela48[TIN]</f>
        <v>0.33791963108568623</v>
      </c>
      <c r="K29" s="101">
        <f>(Tabela48[[#This Row],[ IUCTI]]/SUM( Tabela48[ [ IUCTI] ] ))</f>
        <v>1.1735902712797001E-2</v>
      </c>
      <c r="L29" s="101">
        <f>3*Tabela48[cUCTI]</f>
        <v>3.5207708138391004E-2</v>
      </c>
      <c r="N29" s="119">
        <v>27</v>
      </c>
      <c r="O29" s="120" t="s">
        <v>1009</v>
      </c>
      <c r="P29" s="96">
        <v>4.2227893651757373E-2</v>
      </c>
      <c r="Q29" s="119">
        <v>27</v>
      </c>
      <c r="R29" s="120" t="s">
        <v>101</v>
      </c>
      <c r="S29" s="96">
        <v>4.2227893651757373E-2</v>
      </c>
    </row>
    <row r="30" spans="1:19" x14ac:dyDescent="0.25">
      <c r="A30" s="89" t="s">
        <v>1019</v>
      </c>
      <c r="B30" s="101">
        <f>IFERROR(VLOOKUP(Tabela48[[#This Row],[MUINICIPIO]],Tabela4[],2,FALSE),0)</f>
        <v>0</v>
      </c>
      <c r="C30" s="101">
        <f>(Tabela48[[#This Row],[RFTI]]-MIN(Tabela48[RFTI]))/(MAX(Tabela48[RFTI])-MIN(Tabela48[RFTI]))</f>
        <v>0</v>
      </c>
      <c r="D30" s="101">
        <f>IFERROR(VLOOKUP(Tabela48[[#This Row],[MUINICIPIO]],Tabela4[],4,FALSE),0)</f>
        <v>0</v>
      </c>
      <c r="E30" s="101">
        <f>IFERROR(VLOOKUP(Tabela48[[#This Row],[MUINICIPIO]],Tabela4[],5,FALSE),0)</f>
        <v>0</v>
      </c>
      <c r="F30" s="101">
        <f>Tabela48[[#This Row],[RFTUCN]]*0.7</f>
        <v>0</v>
      </c>
      <c r="G30" s="101">
        <f>IFERROR(VLOOKUP(Tabela48[[#This Row],[MUINICIPIO]],Tabela4[],7,FALSE),0)</f>
        <v>0</v>
      </c>
      <c r="H30" s="101">
        <f>IFERROR(VLOOKUP(Tabela48[[#This Row],[MUINICIPIO]],Tabela4[],8,FALSE),0)</f>
        <v>0</v>
      </c>
      <c r="I30" s="101">
        <f>(Tabela48[[#This Row],[UC]]-MIN(Tabela48[UC]))/(MAX(Tabela48[UC])-MIN(Tabela48[UC]))</f>
        <v>0</v>
      </c>
      <c r="J30" s="101">
        <f>Tabela48[[#This Row],[UCN]]+Tabela48[TIN]</f>
        <v>0</v>
      </c>
      <c r="K30" s="101">
        <f>(Tabela48[[#This Row],[ IUCTI]]/SUM( Tabela48[ [ IUCTI] ] ))</f>
        <v>0</v>
      </c>
      <c r="L30" s="101">
        <f>3*Tabela48[cUCTI]</f>
        <v>0</v>
      </c>
      <c r="N30" s="119">
        <v>28</v>
      </c>
      <c r="O30" s="120" t="s">
        <v>1075</v>
      </c>
      <c r="P30" s="96">
        <v>3.9123014286257363E-2</v>
      </c>
      <c r="Q30" s="119">
        <v>28</v>
      </c>
      <c r="R30" s="120" t="s">
        <v>201</v>
      </c>
      <c r="S30" s="96">
        <v>3.9123014286257363E-2</v>
      </c>
    </row>
    <row r="31" spans="1:19" x14ac:dyDescent="0.25">
      <c r="A31" s="89" t="s">
        <v>1020</v>
      </c>
      <c r="B31" s="101">
        <f>IFERROR(VLOOKUP(Tabela48[[#This Row],[MUINICIPIO]],Tabela4[],2,FALSE),0)</f>
        <v>0</v>
      </c>
      <c r="C31" s="101">
        <f>(Tabela48[[#This Row],[RFTI]]-MIN(Tabela48[RFTI]))/(MAX(Tabela48[RFTI])-MIN(Tabela48[RFTI]))</f>
        <v>0</v>
      </c>
      <c r="D31" s="101">
        <f>IFERROR(VLOOKUP(Tabela48[[#This Row],[MUINICIPIO]],Tabela4[],4,FALSE),0)</f>
        <v>0</v>
      </c>
      <c r="E31" s="101">
        <f>IFERROR(VLOOKUP(Tabela48[[#This Row],[MUINICIPIO]],Tabela4[],5,FALSE),0)</f>
        <v>0</v>
      </c>
      <c r="F31" s="101">
        <f>Tabela48[[#This Row],[RFTUCN]]*0.7</f>
        <v>0</v>
      </c>
      <c r="G31" s="101">
        <f>IFERROR(VLOOKUP(Tabela48[[#This Row],[MUINICIPIO]],Tabela4[],7,FALSE),0)</f>
        <v>0</v>
      </c>
      <c r="H31" s="101">
        <f>IFERROR(VLOOKUP(Tabela48[[#This Row],[MUINICIPIO]],Tabela4[],8,FALSE),0)</f>
        <v>0</v>
      </c>
      <c r="I31" s="101">
        <f>(Tabela48[[#This Row],[UC]]-MIN(Tabela48[UC]))/(MAX(Tabela48[UC])-MIN(Tabela48[UC]))</f>
        <v>0</v>
      </c>
      <c r="J31" s="101">
        <f>Tabela48[[#This Row],[UCN]]+Tabela48[TIN]</f>
        <v>0</v>
      </c>
      <c r="K31" s="101">
        <f>(Tabela48[[#This Row],[ IUCTI]]/SUM( Tabela48[ [ IUCTI] ] ))</f>
        <v>0</v>
      </c>
      <c r="L31" s="101">
        <f>3*Tabela48[cUCTI]</f>
        <v>0</v>
      </c>
      <c r="N31" s="119">
        <v>29</v>
      </c>
      <c r="O31" s="120" t="s">
        <v>1018</v>
      </c>
      <c r="P31" s="96">
        <v>3.5207708138391004E-2</v>
      </c>
      <c r="Q31" s="119">
        <v>29</v>
      </c>
      <c r="R31" s="120" t="s">
        <v>119</v>
      </c>
      <c r="S31" s="96">
        <v>3.5207708138391004E-2</v>
      </c>
    </row>
    <row r="32" spans="1:19" x14ac:dyDescent="0.25">
      <c r="A32" s="89" t="s">
        <v>484</v>
      </c>
      <c r="B32" s="101">
        <f>IFERROR(VLOOKUP(Tabela48[[#This Row],[MUINICIPIO]],Tabela4[],2,FALSE),0)</f>
        <v>0</v>
      </c>
      <c r="C32" s="101">
        <f>(Tabela48[[#This Row],[RFTI]]-MIN(Tabela48[RFTI]))/(MAX(Tabela48[RFTI])-MIN(Tabela48[RFTI]))</f>
        <v>0</v>
      </c>
      <c r="D32" s="101">
        <f>IFERROR(VLOOKUP(Tabela48[[#This Row],[MUINICIPIO]],Tabela4[],4,FALSE),0)</f>
        <v>6.3789381104082943E-2</v>
      </c>
      <c r="E32" s="101">
        <f>IFERROR(VLOOKUP(Tabela48[[#This Row],[MUINICIPIO]],Tabela4[],5,FALSE),0)</f>
        <v>0.17098580732674443</v>
      </c>
      <c r="F32" s="101">
        <f>Tabela48[[#This Row],[RFTUCN]]*0.7</f>
        <v>0.11969006512872109</v>
      </c>
      <c r="G32" s="101">
        <f>IFERROR(VLOOKUP(Tabela48[[#This Row],[MUINICIPIO]],Tabela4[],7,FALSE),0)</f>
        <v>0</v>
      </c>
      <c r="H32" s="101">
        <f>IFERROR(VLOOKUP(Tabela48[[#This Row],[MUINICIPIO]],Tabela4[],8,FALSE),0)</f>
        <v>0.11969006512872109</v>
      </c>
      <c r="I32" s="101">
        <f>(Tabela48[[#This Row],[UC]]-MIN(Tabela48[UC]))/(MAX(Tabela48[UC])-MIN(Tabela48[UC]))</f>
        <v>0.17098580732674443</v>
      </c>
      <c r="J32" s="101">
        <f>Tabela48[[#This Row],[UCN]]+Tabela48[TIN]</f>
        <v>0.17098580732674443</v>
      </c>
      <c r="K32" s="101">
        <f>(Tabela48[[#This Row],[ IUCTI]]/SUM( Tabela48[ [ IUCTI] ] ))</f>
        <v>5.9383137748126079E-3</v>
      </c>
      <c r="L32" s="101">
        <f>3*Tabela48[cUCTI]</f>
        <v>1.7814941324437825E-2</v>
      </c>
      <c r="N32" s="119">
        <v>30</v>
      </c>
      <c r="O32" s="120" t="s">
        <v>1032</v>
      </c>
      <c r="P32" s="96">
        <v>3.5022483425774145E-2</v>
      </c>
      <c r="Q32" s="119">
        <v>30</v>
      </c>
      <c r="R32" s="120" t="s">
        <v>103</v>
      </c>
      <c r="S32" s="96">
        <v>3.5022483425774145E-2</v>
      </c>
    </row>
    <row r="33" spans="1:19" x14ac:dyDescent="0.25">
      <c r="A33" s="89" t="s">
        <v>527</v>
      </c>
      <c r="B33" s="101">
        <f>IFERROR(VLOOKUP(Tabela48[[#This Row],[MUINICIPIO]],Tabela4[],2,FALSE),0)</f>
        <v>0</v>
      </c>
      <c r="C33" s="101">
        <f>(Tabela48[[#This Row],[RFTI]]-MIN(Tabela48[RFTI]))/(MAX(Tabela48[RFTI])-MIN(Tabela48[RFTI]))</f>
        <v>0</v>
      </c>
      <c r="D33" s="101">
        <f>IFERROR(VLOOKUP(Tabela48[[#This Row],[MUINICIPIO]],Tabela4[],4,FALSE),0)</f>
        <v>3.8520870559094272E-5</v>
      </c>
      <c r="E33" s="101">
        <f>IFERROR(VLOOKUP(Tabela48[[#This Row],[MUINICIPIO]],Tabela4[],5,FALSE),0)</f>
        <v>1.0325420998721955E-4</v>
      </c>
      <c r="F33" s="101">
        <f>Tabela48[[#This Row],[RFTUCN]]*0.7</f>
        <v>7.2277946991053675E-5</v>
      </c>
      <c r="G33" s="101">
        <f>IFERROR(VLOOKUP(Tabela48[[#This Row],[MUINICIPIO]],Tabela4[],7,FALSE),0)</f>
        <v>0</v>
      </c>
      <c r="H33" s="101">
        <f>IFERROR(VLOOKUP(Tabela48[[#This Row],[MUINICIPIO]],Tabela4[],8,FALSE),0)</f>
        <v>7.2277946991053675E-5</v>
      </c>
      <c r="I33" s="101">
        <f>(Tabela48[[#This Row],[UC]]-MIN(Tabela48[UC]))/(MAX(Tabela48[UC])-MIN(Tabela48[UC]))</f>
        <v>1.0325420998721955E-4</v>
      </c>
      <c r="J33" s="101">
        <f>Tabela48[[#This Row],[UCN]]+Tabela48[TIN]</f>
        <v>1.0325420998721955E-4</v>
      </c>
      <c r="K33" s="101">
        <f>(Tabela48[[#This Row],[ IUCTI]]/SUM( Tabela48[ [ IUCTI] ] ))</f>
        <v>3.5860046343074096E-6</v>
      </c>
      <c r="L33" s="101">
        <f>3*Tabela48[cUCTI]</f>
        <v>1.0758013902922229E-5</v>
      </c>
      <c r="N33" s="119">
        <v>31</v>
      </c>
      <c r="O33" s="120" t="s">
        <v>1048</v>
      </c>
      <c r="P33" s="96">
        <v>3.3880675102280558E-2</v>
      </c>
      <c r="Q33" s="119">
        <v>31</v>
      </c>
      <c r="R33" s="120" t="s">
        <v>98</v>
      </c>
      <c r="S33" s="96">
        <v>3.3880675102280558E-2</v>
      </c>
    </row>
    <row r="34" spans="1:19" x14ac:dyDescent="0.25">
      <c r="A34" s="89" t="s">
        <v>1021</v>
      </c>
      <c r="B34" s="101">
        <f>IFERROR(VLOOKUP(Tabela48[[#This Row],[MUINICIPIO]],Tabela4[],2,FALSE),0)</f>
        <v>3.9873101236198735E-2</v>
      </c>
      <c r="C34" s="101">
        <f>(Tabela48[[#This Row],[RFTI]]-MIN(Tabela48[RFTI]))/(MAX(Tabela48[RFTI])-MIN(Tabela48[RFTI]))</f>
        <v>9.0059291944760408E-2</v>
      </c>
      <c r="D34" s="101">
        <f>IFERROR(VLOOKUP(Tabela48[[#This Row],[MUINICIPIO]],Tabela4[],4,FALSE),0)</f>
        <v>6.3678836918764192E-2</v>
      </c>
      <c r="E34" s="101">
        <f>IFERROR(VLOOKUP(Tabela48[[#This Row],[MUINICIPIO]],Tabela4[],5,FALSE),0)</f>
        <v>0.17068949646050224</v>
      </c>
      <c r="F34" s="101">
        <f>Tabela48[[#This Row],[RFTUCN]]*0.7</f>
        <v>0.11948264752235156</v>
      </c>
      <c r="G34" s="101">
        <f>IFERROR(VLOOKUP(Tabela48[[#This Row],[MUINICIPIO]],Tabela4[],7,FALSE),0)</f>
        <v>0</v>
      </c>
      <c r="H34" s="101">
        <f>IFERROR(VLOOKUP(Tabela48[[#This Row],[MUINICIPIO]],Tabela4[],8,FALSE),0)</f>
        <v>0.11948264752235156</v>
      </c>
      <c r="I34" s="101">
        <f>(Tabela48[[#This Row],[UC]]-MIN(Tabela48[UC]))/(MAX(Tabela48[UC])-MIN(Tabela48[UC]))</f>
        <v>0.17068949646050224</v>
      </c>
      <c r="J34" s="101">
        <f>Tabela48[[#This Row],[UCN]]+Tabela48[TIN]</f>
        <v>0.26074878840526267</v>
      </c>
      <c r="K34" s="101">
        <f>(Tabela48[[#This Row],[ IUCTI]]/SUM( Tabela48[ [ IUCTI] ] ))</f>
        <v>9.05576986862861E-3</v>
      </c>
      <c r="L34" s="101">
        <f>3*Tabela48[cUCTI]</f>
        <v>2.7167309605885828E-2</v>
      </c>
      <c r="N34" s="119">
        <v>32</v>
      </c>
      <c r="O34" s="120" t="s">
        <v>1050</v>
      </c>
      <c r="P34" s="96">
        <v>3.2325008215839154E-2</v>
      </c>
      <c r="Q34" s="119">
        <v>32</v>
      </c>
      <c r="R34" s="120" t="s">
        <v>150</v>
      </c>
      <c r="S34" s="96">
        <v>3.2325008215839154E-2</v>
      </c>
    </row>
    <row r="35" spans="1:19" x14ac:dyDescent="0.25">
      <c r="A35" s="112" t="s">
        <v>304</v>
      </c>
      <c r="B35" s="113">
        <f>IFERROR(VLOOKUP(Tabela48[[#This Row],[MUINICIPIO]],Tabela4[],2,FALSE),0)</f>
        <v>0</v>
      </c>
      <c r="C35" s="113">
        <f>(Tabela48[[#This Row],[RFTI]]-MIN(Tabela48[RFTI]))/(MAX(Tabela48[RFTI])-MIN(Tabela48[RFTI]))</f>
        <v>0</v>
      </c>
      <c r="D35" s="113">
        <f>IFERROR(VLOOKUP(Tabela48[[#This Row],[MUINICIPIO]],Tabela4[],4,FALSE),0)</f>
        <v>6.1718165750457312E-5</v>
      </c>
      <c r="E35" s="113">
        <f>IFERROR(VLOOKUP(Tabela48[[#This Row],[MUINICIPIO]],Tabela4[],5,FALSE),0)</f>
        <v>1.6543396745531856E-4</v>
      </c>
      <c r="F35" s="113">
        <f>Tabela48[[#This Row],[RFTUCN]]*0.7</f>
        <v>1.1580377721872299E-4</v>
      </c>
      <c r="G35" s="113">
        <f>IFERROR(VLOOKUP(Tabela48[[#This Row],[MUINICIPIO]],Tabela4[],7,FALSE),0)</f>
        <v>0</v>
      </c>
      <c r="H35" s="113">
        <f>IFERROR(VLOOKUP(Tabela48[[#This Row],[MUINICIPIO]],Tabela4[],8,FALSE),0)</f>
        <v>1.1580377721872299E-4</v>
      </c>
      <c r="I35" s="113">
        <f>(Tabela48[[#This Row],[UC]]-MIN(Tabela48[UC]))/(MAX(Tabela48[UC])-MIN(Tabela48[UC]))</f>
        <v>1.6543396745531856E-4</v>
      </c>
      <c r="J35" s="113">
        <f>Tabela48[[#This Row],[UCN]]+Tabela48[TIN]</f>
        <v>1.6543396745531856E-4</v>
      </c>
      <c r="K35" s="113">
        <f>(Tabela48[[#This Row],[ IUCTI]]/SUM( Tabela48[ [ IUCTI] ] ))</f>
        <v>5.7454991330625996E-6</v>
      </c>
      <c r="L35" s="113">
        <f>3*Tabela48[cUCTI]</f>
        <v>1.7236497399187799E-5</v>
      </c>
      <c r="N35" s="119">
        <v>33</v>
      </c>
      <c r="O35" s="120" t="s">
        <v>1088</v>
      </c>
      <c r="P35" s="96">
        <v>3.0312809983499701E-2</v>
      </c>
      <c r="Q35" s="119">
        <v>33</v>
      </c>
      <c r="R35" s="120" t="s">
        <v>163</v>
      </c>
      <c r="S35" s="96">
        <v>3.0312809983499694E-2</v>
      </c>
    </row>
    <row r="36" spans="1:19" x14ac:dyDescent="0.25">
      <c r="A36" s="89" t="s">
        <v>570</v>
      </c>
      <c r="B36" s="101">
        <f>IFERROR(VLOOKUP(Tabela48[[#This Row],[MUINICIPIO]],Tabela4[],2,FALSE),0)</f>
        <v>0.10068437042043674</v>
      </c>
      <c r="C36" s="101">
        <f>(Tabela48[[#This Row],[RFTI]]-MIN(Tabela48[RFTI]))/(MAX(Tabela48[RFTI])-MIN(Tabela48[RFTI]))</f>
        <v>0.22741053062951966</v>
      </c>
      <c r="D36" s="101">
        <f>IFERROR(VLOOKUP(Tabela48[[#This Row],[MUINICIPIO]],Tabela4[],4,FALSE),0)</f>
        <v>0.10754415087704736</v>
      </c>
      <c r="E36" s="101">
        <f>IFERROR(VLOOKUP(Tabela48[[#This Row],[MUINICIPIO]],Tabela4[],5,FALSE),0)</f>
        <v>0.28826935052053926</v>
      </c>
      <c r="F36" s="101">
        <f>Tabela48[[#This Row],[RFTUCN]]*0.7</f>
        <v>0.20178854536437746</v>
      </c>
      <c r="G36" s="101">
        <f>IFERROR(VLOOKUP(Tabela48[[#This Row],[MUINICIPIO]],Tabela4[],7,FALSE),0)</f>
        <v>0</v>
      </c>
      <c r="H36" s="101">
        <f>IFERROR(VLOOKUP(Tabela48[[#This Row],[MUINICIPIO]],Tabela4[],8,FALSE),0)</f>
        <v>0.20178854536437746</v>
      </c>
      <c r="I36" s="101">
        <f>(Tabela48[[#This Row],[UC]]-MIN(Tabela48[UC]))/(MAX(Tabela48[UC])-MIN(Tabela48[UC]))</f>
        <v>0.28826935052053926</v>
      </c>
      <c r="J36" s="101">
        <f>Tabela48[[#This Row],[UCN]]+Tabela48[TIN]</f>
        <v>0.51567988115005892</v>
      </c>
      <c r="K36" s="101">
        <f>(Tabela48[[#This Row],[ IUCTI]]/SUM( Tabela48[ [ IUCTI] ] ))</f>
        <v>1.7909491960202851E-2</v>
      </c>
      <c r="L36" s="101">
        <f>3*Tabela48[cUCTI]</f>
        <v>5.3728475880608556E-2</v>
      </c>
      <c r="N36" s="119">
        <v>34</v>
      </c>
      <c r="O36" s="120" t="s">
        <v>1080</v>
      </c>
      <c r="P36" s="96">
        <v>3.0113982461742857E-2</v>
      </c>
      <c r="Q36" s="119">
        <v>34</v>
      </c>
      <c r="R36" s="120" t="s">
        <v>131</v>
      </c>
      <c r="S36" s="96">
        <v>3.0113982461742853E-2</v>
      </c>
    </row>
    <row r="37" spans="1:19" x14ac:dyDescent="0.25">
      <c r="A37" s="89" t="s">
        <v>1022</v>
      </c>
      <c r="B37" s="101">
        <f>IFERROR(VLOOKUP(Tabela48[[#This Row],[MUINICIPIO]],Tabela4[],2,FALSE),0)</f>
        <v>0.44274277950858937</v>
      </c>
      <c r="C37" s="101">
        <f>(Tabela48[[#This Row],[RFTI]]-MIN(Tabela48[RFTI]))/(MAX(Tabela48[RFTI])-MIN(Tabela48[RFTI]))</f>
        <v>1</v>
      </c>
      <c r="D37" s="101">
        <f>IFERROR(VLOOKUP(Tabela48[[#This Row],[MUINICIPIO]],Tabela4[],4,FALSE),0)</f>
        <v>0</v>
      </c>
      <c r="E37" s="101">
        <f>IFERROR(VLOOKUP(Tabela48[[#This Row],[MUINICIPIO]],Tabela4[],5,FALSE),0)</f>
        <v>0</v>
      </c>
      <c r="F37" s="101">
        <f>Tabela48[[#This Row],[RFTUCN]]*0.7</f>
        <v>0</v>
      </c>
      <c r="G37" s="101">
        <f>IFERROR(VLOOKUP(Tabela48[[#This Row],[MUINICIPIO]],Tabela4[],7,FALSE),0)</f>
        <v>0</v>
      </c>
      <c r="H37" s="101">
        <f>IFERROR(VLOOKUP(Tabela48[[#This Row],[MUINICIPIO]],Tabela4[],8,FALSE),0)</f>
        <v>0</v>
      </c>
      <c r="I37" s="101">
        <f>(Tabela48[[#This Row],[UC]]-MIN(Tabela48[UC]))/(MAX(Tabela48[UC])-MIN(Tabela48[UC]))</f>
        <v>0</v>
      </c>
      <c r="J37" s="101">
        <f>Tabela48[[#This Row],[UCN]]+Tabela48[TIN]</f>
        <v>1</v>
      </c>
      <c r="K37" s="101">
        <f>(Tabela48[[#This Row],[ IUCTI]]/SUM( Tabela48[ [ IUCTI] ] ))</f>
        <v>3.4729863651576758E-2</v>
      </c>
      <c r="L37" s="101">
        <f>3*Tabela48[cUCTI]</f>
        <v>0.10418959095473027</v>
      </c>
      <c r="N37" s="119">
        <v>35</v>
      </c>
      <c r="O37" s="120" t="s">
        <v>1012</v>
      </c>
      <c r="P37" s="96">
        <v>2.984025595117739E-2</v>
      </c>
      <c r="Q37" s="119">
        <v>35</v>
      </c>
      <c r="R37" s="120" t="s">
        <v>59</v>
      </c>
      <c r="S37" s="96">
        <v>2.984025595117739E-2</v>
      </c>
    </row>
    <row r="38" spans="1:19" x14ac:dyDescent="0.25">
      <c r="A38" s="89" t="s">
        <v>1023</v>
      </c>
      <c r="B38" s="101">
        <f>IFERROR(VLOOKUP(Tabela48[[#This Row],[MUINICIPIO]],Tabela4[],2,FALSE),0)</f>
        <v>2.6959228937584602E-2</v>
      </c>
      <c r="C38" s="101">
        <f>(Tabela48[[#This Row],[RFTI]]-MIN(Tabela48[RFTI]))/(MAX(Tabela48[RFTI])-MIN(Tabela48[RFTI]))</f>
        <v>6.0891402831023657E-2</v>
      </c>
      <c r="D38" s="101">
        <f>IFERROR(VLOOKUP(Tabela48[[#This Row],[MUINICIPIO]],Tabela4[],4,FALSE),0)</f>
        <v>0</v>
      </c>
      <c r="E38" s="101">
        <f>IFERROR(VLOOKUP(Tabela48[[#This Row],[MUINICIPIO]],Tabela4[],5,FALSE),0)</f>
        <v>0</v>
      </c>
      <c r="F38" s="101">
        <f>Tabela48[[#This Row],[RFTUCN]]*0.7</f>
        <v>0</v>
      </c>
      <c r="G38" s="101">
        <f>IFERROR(VLOOKUP(Tabela48[[#This Row],[MUINICIPIO]],Tabela4[],7,FALSE),0)</f>
        <v>0</v>
      </c>
      <c r="H38" s="101">
        <f>IFERROR(VLOOKUP(Tabela48[[#This Row],[MUINICIPIO]],Tabela4[],8,FALSE),0)</f>
        <v>0</v>
      </c>
      <c r="I38" s="101">
        <f>(Tabela48[[#This Row],[UC]]-MIN(Tabela48[UC]))/(MAX(Tabela48[UC])-MIN(Tabela48[UC]))</f>
        <v>0</v>
      </c>
      <c r="J38" s="101">
        <f>Tabela48[[#This Row],[UCN]]+Tabela48[TIN]</f>
        <v>6.0891402831023657E-2</v>
      </c>
      <c r="K38" s="101">
        <f>(Tabela48[[#This Row],[ IUCTI]]/SUM( Tabela48[ [ IUCTI] ] ))</f>
        <v>2.1147501178746865E-3</v>
      </c>
      <c r="L38" s="101">
        <f>3*Tabela48[cUCTI]</f>
        <v>6.3442503536240598E-3</v>
      </c>
      <c r="N38" s="119">
        <v>36</v>
      </c>
      <c r="O38" s="120" t="s">
        <v>1094</v>
      </c>
      <c r="P38" s="96">
        <v>2.9418543070568948E-2</v>
      </c>
      <c r="Q38" s="119">
        <v>36</v>
      </c>
      <c r="R38" s="120" t="s">
        <v>50</v>
      </c>
      <c r="S38" s="96">
        <v>2.9418543070568948E-2</v>
      </c>
    </row>
    <row r="39" spans="1:19" x14ac:dyDescent="0.25">
      <c r="A39" s="89" t="s">
        <v>1024</v>
      </c>
      <c r="B39" s="101">
        <f>IFERROR(VLOOKUP(Tabela48[[#This Row],[MUINICIPIO]],Tabela4[],2,FALSE),0)</f>
        <v>0.32797246327249308</v>
      </c>
      <c r="C39" s="101">
        <f>(Tabela48[[#This Row],[RFTI]]-MIN(Tabela48[RFTI]))/(MAX(Tabela48[RFTI])-MIN(Tabela48[RFTI]))</f>
        <v>0.74077427899901027</v>
      </c>
      <c r="D39" s="101">
        <f>IFERROR(VLOOKUP(Tabela48[[#This Row],[MUINICIPIO]],Tabela4[],4,FALSE),0)</f>
        <v>0</v>
      </c>
      <c r="E39" s="101">
        <f>IFERROR(VLOOKUP(Tabela48[[#This Row],[MUINICIPIO]],Tabela4[],5,FALSE),0)</f>
        <v>0</v>
      </c>
      <c r="F39" s="101">
        <f>Tabela48[[#This Row],[RFTUCN]]*0.7</f>
        <v>0</v>
      </c>
      <c r="G39" s="101">
        <f>IFERROR(VLOOKUP(Tabela48[[#This Row],[MUINICIPIO]],Tabela4[],7,FALSE),0)</f>
        <v>0</v>
      </c>
      <c r="H39" s="101">
        <f>IFERROR(VLOOKUP(Tabela48[[#This Row],[MUINICIPIO]],Tabela4[],8,FALSE),0)</f>
        <v>0</v>
      </c>
      <c r="I39" s="101">
        <f>(Tabela48[[#This Row],[UC]]-MIN(Tabela48[UC]))/(MAX(Tabela48[UC])-MIN(Tabela48[UC]))</f>
        <v>0</v>
      </c>
      <c r="J39" s="101">
        <f>Tabela48[[#This Row],[UCN]]+Tabela48[TIN]</f>
        <v>0.74077427899901027</v>
      </c>
      <c r="K39" s="101">
        <f>(Tabela48[[#This Row],[ IUCTI]]/SUM( Tabela48[ [ IUCTI] ] ))</f>
        <v>2.5726989706230705E-2</v>
      </c>
      <c r="L39" s="101">
        <f>3*Tabela48[cUCTI]</f>
        <v>7.7180969118692114E-2</v>
      </c>
      <c r="N39" s="119">
        <v>37</v>
      </c>
      <c r="O39" s="120" t="s">
        <v>1072</v>
      </c>
      <c r="P39" s="96">
        <v>2.8108599797411898E-2</v>
      </c>
      <c r="Q39" s="119">
        <v>37</v>
      </c>
      <c r="R39" s="120" t="s">
        <v>175</v>
      </c>
      <c r="S39" s="96">
        <v>2.8108599797411902E-2</v>
      </c>
    </row>
    <row r="40" spans="1:19" x14ac:dyDescent="0.25">
      <c r="A40" s="100" t="s">
        <v>887</v>
      </c>
      <c r="B40" s="101">
        <f>IFERROR(VLOOKUP(Tabela48[[#This Row],[MUINICIPIO]],Tabela4[],2,FALSE),0)</f>
        <v>0.12497683660524285</v>
      </c>
      <c r="C40" s="101">
        <f>(Tabela48[[#This Row],[RFTI]]-MIN(Tabela48[RFTI]))/(MAX(Tabela48[RFTI])-MIN(Tabela48[RFTI]))</f>
        <v>0.28227865566539012</v>
      </c>
      <c r="D40" s="101">
        <f>IFERROR(VLOOKUP(Tabela48[[#This Row],[MUINICIPIO]],Tabela4[],4,FALSE),0)</f>
        <v>0.10284748120942344</v>
      </c>
      <c r="E40" s="101">
        <f>IFERROR(VLOOKUP(Tabela48[[#This Row],[MUINICIPIO]],Tabela4[],5,FALSE),0)</f>
        <v>0.27568004739569196</v>
      </c>
      <c r="F40" s="101">
        <f>Tabela48[[#This Row],[RFTUCN]]*0.7</f>
        <v>0.19297603317698436</v>
      </c>
      <c r="G40" s="101">
        <f>IFERROR(VLOOKUP(Tabela48[[#This Row],[MUINICIPIO]],Tabela4[],7,FALSE),0)</f>
        <v>0</v>
      </c>
      <c r="H40" s="101">
        <f>IFERROR(VLOOKUP(Tabela48[[#This Row],[MUINICIPIO]],Tabela4[],8,FALSE),0)</f>
        <v>0.19297603317698436</v>
      </c>
      <c r="I40" s="101">
        <f>(Tabela48[[#This Row],[UC]]-MIN(Tabela48[UC]))/(MAX(Tabela48[UC])-MIN(Tabela48[UC]))</f>
        <v>0.27568004739569196</v>
      </c>
      <c r="J40" s="101">
        <f>Tabela48[[#This Row],[UCN]]+Tabela48[TIN]</f>
        <v>0.55795870306108208</v>
      </c>
      <c r="K40" s="101">
        <f>(Tabela48[[#This Row],[ IUCTI]]/SUM( Tabela48[ [ IUCTI] ] ))</f>
        <v>1.9377829680521982E-2</v>
      </c>
      <c r="L40" s="101">
        <f>3*Tabela48[cUCTI]</f>
        <v>5.8133489041565942E-2</v>
      </c>
      <c r="N40" s="119">
        <v>38</v>
      </c>
      <c r="O40" s="120" t="s">
        <v>873</v>
      </c>
      <c r="P40" s="96">
        <v>2.808653765567061E-2</v>
      </c>
      <c r="Q40" s="119">
        <v>38</v>
      </c>
      <c r="R40" s="120" t="s">
        <v>33</v>
      </c>
      <c r="S40" s="96">
        <v>2.8086537655670613E-2</v>
      </c>
    </row>
    <row r="41" spans="1:19" x14ac:dyDescent="0.25">
      <c r="A41" s="100" t="s">
        <v>591</v>
      </c>
      <c r="B41" s="101">
        <f>IFERROR(VLOOKUP(Tabela48[[#This Row],[MUINICIPIO]],Tabela4[],2,FALSE),0)</f>
        <v>1.1513869589753659E-2</v>
      </c>
      <c r="C41" s="101">
        <f>(Tabela48[[#This Row],[RFTI]]-MIN(Tabela48[RFTI]))/(MAX(Tabela48[RFTI])-MIN(Tabela48[RFTI]))</f>
        <v>2.6005776090878712E-2</v>
      </c>
      <c r="D41" s="101">
        <f>IFERROR(VLOOKUP(Tabela48[[#This Row],[MUINICIPIO]],Tabela4[],4,FALSE),0)</f>
        <v>0.17419478437739447</v>
      </c>
      <c r="E41" s="101">
        <f>IFERROR(VLOOKUP(Tabela48[[#This Row],[MUINICIPIO]],Tabela4[],5,FALSE),0)</f>
        <v>0.46692467183962899</v>
      </c>
      <c r="F41" s="101">
        <f>Tabela48[[#This Row],[RFTUCN]]*0.7</f>
        <v>0.3268472702877403</v>
      </c>
      <c r="G41" s="101">
        <f>IFERROR(VLOOKUP(Tabela48[[#This Row],[MUINICIPIO]],Tabela4[],7,FALSE),0)</f>
        <v>0.15</v>
      </c>
      <c r="H41" s="101">
        <f>IFERROR(VLOOKUP(Tabela48[[#This Row],[MUINICIPIO]],Tabela4[],8,FALSE),0)</f>
        <v>0.47684727028774032</v>
      </c>
      <c r="I41" s="101">
        <f>(Tabela48[[#This Row],[UC]]-MIN(Tabela48[UC]))/(MAX(Tabela48[UC])-MIN(Tabela48[UC]))</f>
        <v>0.68121038612534335</v>
      </c>
      <c r="J41" s="101">
        <f>Tabela48[[#This Row],[UCN]]+Tabela48[TIN]</f>
        <v>0.70721616221622208</v>
      </c>
      <c r="K41" s="101">
        <f>(Tabela48[[#This Row],[ IUCTI]]/SUM( Tabela48[ [ IUCTI] ] ))</f>
        <v>2.456152088596078E-2</v>
      </c>
      <c r="L41" s="101">
        <f>3*Tabela48[cUCTI]</f>
        <v>7.3684562657882341E-2</v>
      </c>
      <c r="N41" s="119">
        <v>39</v>
      </c>
      <c r="O41" s="120" t="s">
        <v>1021</v>
      </c>
      <c r="P41" s="96">
        <v>2.7167309605885828E-2</v>
      </c>
      <c r="Q41" s="119">
        <v>39</v>
      </c>
      <c r="R41" s="120" t="s">
        <v>83</v>
      </c>
      <c r="S41" s="96">
        <v>2.7167309605885828E-2</v>
      </c>
    </row>
    <row r="42" spans="1:19" x14ac:dyDescent="0.25">
      <c r="A42" s="100" t="s">
        <v>1025</v>
      </c>
      <c r="B42" s="101">
        <f>IFERROR(VLOOKUP(Tabela48[[#This Row],[MUINICIPIO]],Tabela4[],2,FALSE),0)</f>
        <v>0</v>
      </c>
      <c r="C42" s="101">
        <f>(Tabela48[[#This Row],[RFTI]]-MIN(Tabela48[RFTI]))/(MAX(Tabela48[RFTI])-MIN(Tabela48[RFTI]))</f>
        <v>0</v>
      </c>
      <c r="D42" s="101">
        <f>IFERROR(VLOOKUP(Tabela48[[#This Row],[MUINICIPIO]],Tabela4[],4,FALSE),0)</f>
        <v>5.6187781252051141E-3</v>
      </c>
      <c r="E42" s="101">
        <f>IFERROR(VLOOKUP(Tabela48[[#This Row],[MUINICIPIO]],Tabela4[],5,FALSE),0)</f>
        <v>1.5060991301364965E-2</v>
      </c>
      <c r="F42" s="101">
        <f>Tabela48[[#This Row],[RFTUCN]]*0.7</f>
        <v>1.0542693910955475E-2</v>
      </c>
      <c r="G42" s="101">
        <f>IFERROR(VLOOKUP(Tabela48[[#This Row],[MUINICIPIO]],Tabela4[],7,FALSE),0)</f>
        <v>0.15</v>
      </c>
      <c r="H42" s="101">
        <f>IFERROR(VLOOKUP(Tabela48[[#This Row],[MUINICIPIO]],Tabela4[],8,FALSE),0)</f>
        <v>0.16054269391095546</v>
      </c>
      <c r="I42" s="101">
        <f>(Tabela48[[#This Row],[UC]]-MIN(Tabela48[UC]))/(MAX(Tabela48[UC])-MIN(Tabela48[UC]))</f>
        <v>0.22934670558707926</v>
      </c>
      <c r="J42" s="101">
        <f>Tabela48[[#This Row],[UCN]]+Tabela48[TIN]</f>
        <v>0.22934670558707926</v>
      </c>
      <c r="K42" s="101">
        <f>(Tabela48[[#This Row],[ IUCTI]]/SUM( Tabela48[ [ IUCTI] ] ))</f>
        <v>7.9651798139775791E-3</v>
      </c>
      <c r="L42" s="101">
        <f>3*Tabela48[cUCTI]</f>
        <v>2.3895539441932737E-2</v>
      </c>
      <c r="N42" s="119">
        <v>40</v>
      </c>
      <c r="O42" s="120" t="s">
        <v>1091</v>
      </c>
      <c r="P42" s="96">
        <v>2.7110853029579135E-2</v>
      </c>
      <c r="Q42" s="119">
        <v>40</v>
      </c>
      <c r="R42" s="120" t="s">
        <v>46</v>
      </c>
      <c r="S42" s="96">
        <v>2.7110853029579135E-2</v>
      </c>
    </row>
    <row r="43" spans="1:19" x14ac:dyDescent="0.25">
      <c r="A43" s="100" t="s">
        <v>1026</v>
      </c>
      <c r="B43" s="101">
        <f>IFERROR(VLOOKUP(Tabela48[[#This Row],[MUINICIPIO]],Tabela4[],2,FALSE),0)</f>
        <v>0</v>
      </c>
      <c r="C43" s="101">
        <f>(Tabela48[[#This Row],[RFTI]]-MIN(Tabela48[RFTI]))/(MAX(Tabela48[RFTI])-MIN(Tabela48[RFTI]))</f>
        <v>0</v>
      </c>
      <c r="D43" s="101">
        <f>IFERROR(VLOOKUP(Tabela48[[#This Row],[MUINICIPIO]],Tabela4[],4,FALSE),0)</f>
        <v>0</v>
      </c>
      <c r="E43" s="101">
        <f>IFERROR(VLOOKUP(Tabela48[[#This Row],[MUINICIPIO]],Tabela4[],5,FALSE),0)</f>
        <v>0</v>
      </c>
      <c r="F43" s="101">
        <f>Tabela48[[#This Row],[RFTUCN]]*0.7</f>
        <v>0</v>
      </c>
      <c r="G43" s="101">
        <f>IFERROR(VLOOKUP(Tabela48[[#This Row],[MUINICIPIO]],Tabela4[],7,FALSE),0)</f>
        <v>0</v>
      </c>
      <c r="H43" s="101">
        <f>IFERROR(VLOOKUP(Tabela48[[#This Row],[MUINICIPIO]],Tabela4[],8,FALSE),0)</f>
        <v>0</v>
      </c>
      <c r="I43" s="101">
        <f>(Tabela48[[#This Row],[UC]]-MIN(Tabela48[UC]))/(MAX(Tabela48[UC])-MIN(Tabela48[UC]))</f>
        <v>0</v>
      </c>
      <c r="J43" s="101">
        <f>Tabela48[[#This Row],[UCN]]+Tabela48[TIN]</f>
        <v>0</v>
      </c>
      <c r="K43" s="101">
        <f>(Tabela48[[#This Row],[ IUCTI]]/SUM( Tabela48[ [ IUCTI] ] ))</f>
        <v>0</v>
      </c>
      <c r="L43" s="101">
        <f>3*Tabela48[cUCTI]</f>
        <v>0</v>
      </c>
      <c r="N43" s="119">
        <v>41</v>
      </c>
      <c r="O43" s="120" t="s">
        <v>493</v>
      </c>
      <c r="P43" s="96">
        <v>2.7054251827045378E-2</v>
      </c>
      <c r="Q43" s="119">
        <v>41</v>
      </c>
      <c r="R43" s="120" t="s">
        <v>126</v>
      </c>
      <c r="S43" s="96">
        <v>2.7054251827045378E-2</v>
      </c>
    </row>
    <row r="44" spans="1:19" x14ac:dyDescent="0.25">
      <c r="A44" s="100" t="s">
        <v>1027</v>
      </c>
      <c r="B44" s="101">
        <f>IFERROR(VLOOKUP(Tabela48[[#This Row],[MUINICIPIO]],Tabela4[],2,FALSE),0)</f>
        <v>1.3332511244533256E-3</v>
      </c>
      <c r="C44" s="101">
        <f>(Tabela48[[#This Row],[RFTI]]-MIN(Tabela48[RFTI]))/(MAX(Tabela48[RFTI])-MIN(Tabela48[RFTI]))</f>
        <v>3.0113447043295261E-3</v>
      </c>
      <c r="D44" s="101">
        <f>IFERROR(VLOOKUP(Tabela48[[#This Row],[MUINICIPIO]],Tabela4[],4,FALSE),0)</f>
        <v>6.926421285806221E-3</v>
      </c>
      <c r="E44" s="101">
        <f>IFERROR(VLOOKUP(Tabela48[[#This Row],[MUINICIPIO]],Tabela4[],5,FALSE),0)</f>
        <v>1.856609540553952E-2</v>
      </c>
      <c r="F44" s="101">
        <f>Tabela48[[#This Row],[RFTUCN]]*0.7</f>
        <v>1.2996266783877664E-2</v>
      </c>
      <c r="G44" s="101">
        <f>IFERROR(VLOOKUP(Tabela48[[#This Row],[MUINICIPIO]],Tabela4[],7,FALSE),0)</f>
        <v>0</v>
      </c>
      <c r="H44" s="101">
        <f>IFERROR(VLOOKUP(Tabela48[[#This Row],[MUINICIPIO]],Tabela4[],8,FALSE),0)</f>
        <v>1.2996266783877664E-2</v>
      </c>
      <c r="I44" s="101">
        <f>(Tabela48[[#This Row],[UC]]-MIN(Tabela48[UC]))/(MAX(Tabela48[UC])-MIN(Tabela48[UC]))</f>
        <v>1.856609540553952E-2</v>
      </c>
      <c r="J44" s="101">
        <f>Tabela48[[#This Row],[UCN]]+Tabela48[TIN]</f>
        <v>2.1577440109869048E-2</v>
      </c>
      <c r="K44" s="101">
        <f>(Tabela48[[#This Row],[ IUCTI]]/SUM( Tabela48[ [ IUCTI] ] ))</f>
        <v>7.4938155296581542E-4</v>
      </c>
      <c r="L44" s="101">
        <f>3*Tabela48[cUCTI]</f>
        <v>2.2481446588974462E-3</v>
      </c>
      <c r="N44" s="119">
        <v>42</v>
      </c>
      <c r="O44" s="120" t="s">
        <v>540</v>
      </c>
      <c r="P44" s="96">
        <v>2.6635302050843062E-2</v>
      </c>
      <c r="Q44" s="119">
        <v>42</v>
      </c>
      <c r="R44" s="120" t="s">
        <v>189</v>
      </c>
      <c r="S44" s="96">
        <v>2.6635302050843062E-2</v>
      </c>
    </row>
    <row r="45" spans="1:19" x14ac:dyDescent="0.25">
      <c r="A45" s="100" t="s">
        <v>1028</v>
      </c>
      <c r="B45" s="101">
        <f>IFERROR(VLOOKUP(Tabela48[[#This Row],[MUINICIPIO]],Tabela4[],2,FALSE),0)</f>
        <v>0</v>
      </c>
      <c r="C45" s="101">
        <f>(Tabela48[[#This Row],[RFTI]]-MIN(Tabela48[RFTI]))/(MAX(Tabela48[RFTI])-MIN(Tabela48[RFTI]))</f>
        <v>0</v>
      </c>
      <c r="D45" s="101">
        <f>IFERROR(VLOOKUP(Tabela48[[#This Row],[MUINICIPIO]],Tabela4[],4,FALSE),0)</f>
        <v>0</v>
      </c>
      <c r="E45" s="101">
        <f>IFERROR(VLOOKUP(Tabela48[[#This Row],[MUINICIPIO]],Tabela4[],5,FALSE),0)</f>
        <v>0</v>
      </c>
      <c r="F45" s="101">
        <f>Tabela48[[#This Row],[RFTUCN]]*0.7</f>
        <v>0</v>
      </c>
      <c r="G45" s="101">
        <f>IFERROR(VLOOKUP(Tabela48[[#This Row],[MUINICIPIO]],Tabela4[],7,FALSE),0)</f>
        <v>0</v>
      </c>
      <c r="H45" s="101">
        <f>IFERROR(VLOOKUP(Tabela48[[#This Row],[MUINICIPIO]],Tabela4[],8,FALSE),0)</f>
        <v>0</v>
      </c>
      <c r="I45" s="101">
        <f>(Tabela48[[#This Row],[UC]]-MIN(Tabela48[UC]))/(MAX(Tabela48[UC])-MIN(Tabela48[UC]))</f>
        <v>0</v>
      </c>
      <c r="J45" s="101">
        <f>Tabela48[[#This Row],[UCN]]+Tabela48[TIN]</f>
        <v>0</v>
      </c>
      <c r="K45" s="101">
        <f>(Tabela48[[#This Row],[ IUCTI]]/SUM( Tabela48[ [ IUCTI] ] ))</f>
        <v>0</v>
      </c>
      <c r="L45" s="101">
        <f>3*Tabela48[cUCTI]</f>
        <v>0</v>
      </c>
      <c r="N45" s="119">
        <v>43</v>
      </c>
      <c r="O45" s="120" t="s">
        <v>1090</v>
      </c>
      <c r="P45" s="96">
        <v>2.5195768393654477E-2</v>
      </c>
      <c r="Q45" s="119">
        <v>43</v>
      </c>
      <c r="R45" s="120" t="s">
        <v>169</v>
      </c>
      <c r="S45" s="96">
        <v>2.5195768393654477E-2</v>
      </c>
    </row>
    <row r="46" spans="1:19" x14ac:dyDescent="0.25">
      <c r="A46" s="100" t="s">
        <v>1029</v>
      </c>
      <c r="B46" s="101">
        <f>IFERROR(VLOOKUP(Tabela48[[#This Row],[MUINICIPIO]],Tabela4[],2,FALSE),0)</f>
        <v>0.31337258917209065</v>
      </c>
      <c r="C46" s="101">
        <f>(Tabela48[[#This Row],[RFTI]]-MIN(Tabela48[RFTI]))/(MAX(Tabela48[RFTI])-MIN(Tabela48[RFTI]))</f>
        <v>0.70779830564353929</v>
      </c>
      <c r="D46" s="101">
        <f>IFERROR(VLOOKUP(Tabela48[[#This Row],[MUINICIPIO]],Tabela4[],4,FALSE),0)</f>
        <v>0</v>
      </c>
      <c r="E46" s="101">
        <f>IFERROR(VLOOKUP(Tabela48[[#This Row],[MUINICIPIO]],Tabela4[],5,FALSE),0)</f>
        <v>0</v>
      </c>
      <c r="F46" s="101">
        <f>Tabela48[[#This Row],[RFTUCN]]*0.7</f>
        <v>0</v>
      </c>
      <c r="G46" s="101">
        <f>IFERROR(VLOOKUP(Tabela48[[#This Row],[MUINICIPIO]],Tabela4[],7,FALSE),0)</f>
        <v>0</v>
      </c>
      <c r="H46" s="101">
        <f>IFERROR(VLOOKUP(Tabela48[[#This Row],[MUINICIPIO]],Tabela4[],8,FALSE),0)</f>
        <v>0</v>
      </c>
      <c r="I46" s="101">
        <f>(Tabela48[[#This Row],[UC]]-MIN(Tabela48[UC]))/(MAX(Tabela48[UC])-MIN(Tabela48[UC]))</f>
        <v>0</v>
      </c>
      <c r="J46" s="101">
        <f>Tabela48[[#This Row],[UCN]]+Tabela48[TIN]</f>
        <v>0.70779830564353929</v>
      </c>
      <c r="K46" s="101">
        <f>(Tabela48[[#This Row],[ IUCTI]]/SUM( Tabela48[ [ IUCTI] ] ))</f>
        <v>2.458173864781717E-2</v>
      </c>
      <c r="L46" s="101">
        <f>3*Tabela48[cUCTI]</f>
        <v>7.3745215943451514E-2</v>
      </c>
      <c r="N46" s="119">
        <v>44</v>
      </c>
      <c r="O46" s="120" t="s">
        <v>552</v>
      </c>
      <c r="P46" s="96">
        <v>2.4084071471839458E-2</v>
      </c>
      <c r="Q46" s="119">
        <v>44</v>
      </c>
      <c r="R46" s="120" t="s">
        <v>249</v>
      </c>
      <c r="S46" s="96">
        <v>2.4084071471839458E-2</v>
      </c>
    </row>
    <row r="47" spans="1:19" x14ac:dyDescent="0.25">
      <c r="A47" s="100" t="s">
        <v>1030</v>
      </c>
      <c r="B47" s="101">
        <f>IFERROR(VLOOKUP(Tabela48[[#This Row],[MUINICIPIO]],Tabela4[],2,FALSE),0)</f>
        <v>0</v>
      </c>
      <c r="C47" s="101">
        <f>(Tabela48[[#This Row],[RFTI]]-MIN(Tabela48[RFTI]))/(MAX(Tabela48[RFTI])-MIN(Tabela48[RFTI]))</f>
        <v>0</v>
      </c>
      <c r="D47" s="101">
        <f>IFERROR(VLOOKUP(Tabela48[[#This Row],[MUINICIPIO]],Tabela4[],4,FALSE),0)</f>
        <v>0</v>
      </c>
      <c r="E47" s="101">
        <f>IFERROR(VLOOKUP(Tabela48[[#This Row],[MUINICIPIO]],Tabela4[],5,FALSE),0)</f>
        <v>0</v>
      </c>
      <c r="F47" s="101">
        <f>Tabela48[[#This Row],[RFTUCN]]*0.7</f>
        <v>0</v>
      </c>
      <c r="G47" s="101">
        <f>IFERROR(VLOOKUP(Tabela48[[#This Row],[MUINICIPIO]],Tabela4[],7,FALSE),0)</f>
        <v>0</v>
      </c>
      <c r="H47" s="101">
        <f>IFERROR(VLOOKUP(Tabela48[[#This Row],[MUINICIPIO]],Tabela4[],8,FALSE),0)</f>
        <v>0</v>
      </c>
      <c r="I47" s="101">
        <f>(Tabela48[[#This Row],[UC]]-MIN(Tabela48[UC]))/(MAX(Tabela48[UC])-MIN(Tabela48[UC]))</f>
        <v>0</v>
      </c>
      <c r="J47" s="101">
        <f>Tabela48[[#This Row],[UCN]]+Tabela48[TIN]</f>
        <v>0</v>
      </c>
      <c r="K47" s="101">
        <f>(Tabela48[[#This Row],[ IUCTI]]/SUM( Tabela48[ [ IUCTI] ] ))</f>
        <v>0</v>
      </c>
      <c r="L47" s="101">
        <f>3*Tabela48[cUCTI]</f>
        <v>0</v>
      </c>
      <c r="N47" s="119">
        <v>45</v>
      </c>
      <c r="O47" s="120" t="s">
        <v>1025</v>
      </c>
      <c r="P47" s="96">
        <v>2.3895539441932737E-2</v>
      </c>
      <c r="Q47" s="119">
        <v>45</v>
      </c>
      <c r="R47" s="120" t="s">
        <v>258</v>
      </c>
      <c r="S47" s="96">
        <v>2.3895539441932737E-2</v>
      </c>
    </row>
    <row r="48" spans="1:19" x14ac:dyDescent="0.25">
      <c r="A48" s="100" t="s">
        <v>1031</v>
      </c>
      <c r="B48" s="101">
        <f>IFERROR(VLOOKUP(Tabela48[[#This Row],[MUINICIPIO]],Tabela4[],2,FALSE),0)</f>
        <v>0.3427913719664053</v>
      </c>
      <c r="C48" s="101">
        <f>(Tabela48[[#This Row],[RFTI]]-MIN(Tabela48[RFTI]))/(MAX(Tabela48[RFTI])-MIN(Tabela48[RFTI]))</f>
        <v>0.77424497435481054</v>
      </c>
      <c r="D48" s="101">
        <f>IFERROR(VLOOKUP(Tabela48[[#This Row],[MUINICIPIO]],Tabela4[],4,FALSE),0)</f>
        <v>0</v>
      </c>
      <c r="E48" s="101">
        <f>IFERROR(VLOOKUP(Tabela48[[#This Row],[MUINICIPIO]],Tabela4[],5,FALSE),0)</f>
        <v>0</v>
      </c>
      <c r="F48" s="101">
        <f>Tabela48[[#This Row],[RFTUCN]]*0.7</f>
        <v>0</v>
      </c>
      <c r="G48" s="101">
        <f>IFERROR(VLOOKUP(Tabela48[[#This Row],[MUINICIPIO]],Tabela4[],7,FALSE),0)</f>
        <v>0</v>
      </c>
      <c r="H48" s="101">
        <f>IFERROR(VLOOKUP(Tabela48[[#This Row],[MUINICIPIO]],Tabela4[],8,FALSE),0)</f>
        <v>0</v>
      </c>
      <c r="I48" s="101">
        <f>(Tabela48[[#This Row],[UC]]-MIN(Tabela48[UC]))/(MAX(Tabela48[UC])-MIN(Tabela48[UC]))</f>
        <v>0</v>
      </c>
      <c r="J48" s="101">
        <f>Tabela48[[#This Row],[UCN]]+Tabela48[TIN]</f>
        <v>0.77424497435481054</v>
      </c>
      <c r="K48" s="101">
        <f>(Tabela48[[#This Row],[ IUCTI]]/SUM( Tabela48[ [ IUCTI] ] ))</f>
        <v>2.6889422392261112E-2</v>
      </c>
      <c r="L48" s="101">
        <f>3*Tabela48[cUCTI]</f>
        <v>8.066826717678334E-2</v>
      </c>
      <c r="N48" s="119">
        <v>46</v>
      </c>
      <c r="O48" s="120" t="s">
        <v>944</v>
      </c>
      <c r="P48" s="96">
        <v>2.2417049618761765E-2</v>
      </c>
      <c r="Q48" s="119">
        <v>46</v>
      </c>
      <c r="R48" s="120" t="s">
        <v>290</v>
      </c>
      <c r="S48" s="96">
        <v>2.2417049618761765E-2</v>
      </c>
    </row>
    <row r="49" spans="1:19" x14ac:dyDescent="0.25">
      <c r="A49" s="100" t="s">
        <v>1032</v>
      </c>
      <c r="B49" s="101">
        <f>IFERROR(VLOOKUP(Tabela48[[#This Row],[MUINICIPIO]],Tabela4[],2,FALSE),0)</f>
        <v>0.14882438365611772</v>
      </c>
      <c r="C49" s="101">
        <f>(Tabela48[[#This Row],[RFTI]]-MIN(Tabela48[RFTI]))/(MAX(Tabela48[RFTI])-MIN(Tabela48[RFTI]))</f>
        <v>0.33614186508315597</v>
      </c>
      <c r="D49" s="101">
        <f>IFERROR(VLOOKUP(Tabela48[[#This Row],[MUINICIPIO]],Tabela4[],4,FALSE),0)</f>
        <v>0</v>
      </c>
      <c r="E49" s="101">
        <f>IFERROR(VLOOKUP(Tabela48[[#This Row],[MUINICIPIO]],Tabela4[],5,FALSE),0)</f>
        <v>0</v>
      </c>
      <c r="F49" s="101">
        <f>Tabela48[[#This Row],[RFTUCN]]*0.7</f>
        <v>0</v>
      </c>
      <c r="G49" s="101">
        <f>IFERROR(VLOOKUP(Tabela48[[#This Row],[MUINICIPIO]],Tabela4[],7,FALSE),0)</f>
        <v>0</v>
      </c>
      <c r="H49" s="101">
        <f>IFERROR(VLOOKUP(Tabela48[[#This Row],[MUINICIPIO]],Tabela4[],8,FALSE),0)</f>
        <v>0</v>
      </c>
      <c r="I49" s="101">
        <f>(Tabela48[[#This Row],[UC]]-MIN(Tabela48[UC]))/(MAX(Tabela48[UC])-MIN(Tabela48[UC]))</f>
        <v>0</v>
      </c>
      <c r="J49" s="101">
        <f>Tabela48[[#This Row],[UCN]]+Tabela48[TIN]</f>
        <v>0.33614186508315597</v>
      </c>
      <c r="K49" s="101">
        <f>(Tabela48[[#This Row],[ IUCTI]]/SUM( Tabela48[ [ IUCTI] ] ))</f>
        <v>1.1674161141924716E-2</v>
      </c>
      <c r="L49" s="101">
        <f>3*Tabela48[cUCTI]</f>
        <v>3.5022483425774145E-2</v>
      </c>
      <c r="N49" s="119">
        <v>47</v>
      </c>
      <c r="O49" s="120" t="s">
        <v>1058</v>
      </c>
      <c r="P49" s="96">
        <v>2.234666417120304E-2</v>
      </c>
      <c r="Q49" s="119">
        <v>47</v>
      </c>
      <c r="R49" s="120" t="s">
        <v>149</v>
      </c>
      <c r="S49" s="96">
        <v>2.2346664171203044E-2</v>
      </c>
    </row>
    <row r="50" spans="1:19" x14ac:dyDescent="0.25">
      <c r="A50" s="100" t="s">
        <v>1033</v>
      </c>
      <c r="B50" s="101">
        <f>IFERROR(VLOOKUP(Tabela48[[#This Row],[MUINICIPIO]],Tabela4[],2,FALSE),0)</f>
        <v>0</v>
      </c>
      <c r="C50" s="101">
        <f>(Tabela48[[#This Row],[RFTI]]-MIN(Tabela48[RFTI]))/(MAX(Tabela48[RFTI])-MIN(Tabela48[RFTI]))</f>
        <v>0</v>
      </c>
      <c r="D50" s="101">
        <f>IFERROR(VLOOKUP(Tabela48[[#This Row],[MUINICIPIO]],Tabela4[],4,FALSE),0)</f>
        <v>0</v>
      </c>
      <c r="E50" s="101">
        <f>IFERROR(VLOOKUP(Tabela48[[#This Row],[MUINICIPIO]],Tabela4[],5,FALSE),0)</f>
        <v>0</v>
      </c>
      <c r="F50" s="101">
        <f>Tabela48[[#This Row],[RFTUCN]]*0.7</f>
        <v>0</v>
      </c>
      <c r="G50" s="101">
        <f>IFERROR(VLOOKUP(Tabela48[[#This Row],[MUINICIPIO]],Tabela4[],7,FALSE),0)</f>
        <v>0</v>
      </c>
      <c r="H50" s="101">
        <f>IFERROR(VLOOKUP(Tabela48[[#This Row],[MUINICIPIO]],Tabela4[],8,FALSE),0)</f>
        <v>0</v>
      </c>
      <c r="I50" s="101">
        <f>(Tabela48[[#This Row],[UC]]-MIN(Tabela48[UC]))/(MAX(Tabela48[UC])-MIN(Tabela48[UC]))</f>
        <v>0</v>
      </c>
      <c r="J50" s="101">
        <f>Tabela48[[#This Row],[UCN]]+Tabela48[TIN]</f>
        <v>0</v>
      </c>
      <c r="K50" s="101">
        <f>(Tabela48[[#This Row],[ IUCTI]]/SUM( Tabela48[ [ IUCTI] ] ))</f>
        <v>0</v>
      </c>
      <c r="L50" s="101">
        <f>3*Tabela48[cUCTI]</f>
        <v>0</v>
      </c>
      <c r="N50" s="119">
        <v>48</v>
      </c>
      <c r="O50" s="120" t="s">
        <v>1071</v>
      </c>
      <c r="P50" s="96">
        <v>2.0791444489749379E-2</v>
      </c>
      <c r="Q50" s="119">
        <v>48</v>
      </c>
      <c r="R50" s="120" t="s">
        <v>113</v>
      </c>
      <c r="S50" s="96">
        <v>2.0791444489749379E-2</v>
      </c>
    </row>
    <row r="51" spans="1:19" x14ac:dyDescent="0.25">
      <c r="A51" s="100" t="s">
        <v>1034</v>
      </c>
      <c r="B51" s="101">
        <f>IFERROR(VLOOKUP(Tabela48[[#This Row],[MUINICIPIO]],Tabela4[],2,FALSE),0)</f>
        <v>8.7294694685957838E-2</v>
      </c>
      <c r="C51" s="101">
        <f>(Tabela48[[#This Row],[RFTI]]-MIN(Tabela48[RFTI]))/(MAX(Tabela48[RFTI])-MIN(Tabela48[RFTI]))</f>
        <v>0.19716796913740361</v>
      </c>
      <c r="D51" s="101">
        <f>IFERROR(VLOOKUP(Tabela48[[#This Row],[MUINICIPIO]],Tabela4[],4,FALSE),0)</f>
        <v>0</v>
      </c>
      <c r="E51" s="101">
        <f>IFERROR(VLOOKUP(Tabela48[[#This Row],[MUINICIPIO]],Tabela4[],5,FALSE),0)</f>
        <v>0</v>
      </c>
      <c r="F51" s="101">
        <f>Tabela48[[#This Row],[RFTUCN]]*0.7</f>
        <v>0</v>
      </c>
      <c r="G51" s="101">
        <f>IFERROR(VLOOKUP(Tabela48[[#This Row],[MUINICIPIO]],Tabela4[],7,FALSE),0)</f>
        <v>0</v>
      </c>
      <c r="H51" s="101">
        <f>IFERROR(VLOOKUP(Tabela48[[#This Row],[MUINICIPIO]],Tabela4[],8,FALSE),0)</f>
        <v>0</v>
      </c>
      <c r="I51" s="101">
        <f>(Tabela48[[#This Row],[UC]]-MIN(Tabela48[UC]))/(MAX(Tabela48[UC])-MIN(Tabela48[UC]))</f>
        <v>0</v>
      </c>
      <c r="J51" s="101">
        <f>Tabela48[[#This Row],[UCN]]+Tabela48[TIN]</f>
        <v>0.19716796913740361</v>
      </c>
      <c r="K51" s="101">
        <f>(Tabela48[[#This Row],[ IUCTI]]/SUM( Tabela48[ [ IUCTI] ] ))</f>
        <v>6.8476166846003208E-3</v>
      </c>
      <c r="L51" s="101">
        <f>3*Tabela48[cUCTI]</f>
        <v>2.0542850053800962E-2</v>
      </c>
      <c r="N51" s="119">
        <v>49</v>
      </c>
      <c r="O51" s="120" t="s">
        <v>1034</v>
      </c>
      <c r="P51" s="96">
        <v>2.0542850053800962E-2</v>
      </c>
      <c r="Q51" s="119">
        <v>49</v>
      </c>
      <c r="R51" s="120" t="s">
        <v>107</v>
      </c>
      <c r="S51" s="96">
        <v>2.0542850053800962E-2</v>
      </c>
    </row>
    <row r="52" spans="1:19" x14ac:dyDescent="0.25">
      <c r="A52" s="100" t="s">
        <v>917</v>
      </c>
      <c r="B52" s="101">
        <f>IFERROR(VLOOKUP(Tabela48[[#This Row],[MUINICIPIO]],Tabela4[],2,FALSE),0)</f>
        <v>0</v>
      </c>
      <c r="C52" s="101">
        <f>(Tabela48[[#This Row],[RFTI]]-MIN(Tabela48[RFTI]))/(MAX(Tabela48[RFTI])-MIN(Tabela48[RFTI]))</f>
        <v>0</v>
      </c>
      <c r="D52" s="101">
        <f>IFERROR(VLOOKUP(Tabela48[[#This Row],[MUINICIPIO]],Tabela4[],4,FALSE),0)</f>
        <v>3.2899289318855038E-2</v>
      </c>
      <c r="E52" s="101">
        <f>IFERROR(VLOOKUP(Tabela48[[#This Row],[MUINICIPIO]],Tabela4[],5,FALSE),0)</f>
        <v>8.8185705007577053E-2</v>
      </c>
      <c r="F52" s="101">
        <f>Tabela48[[#This Row],[RFTUCN]]*0.7</f>
        <v>6.1729993505303934E-2</v>
      </c>
      <c r="G52" s="101">
        <f>IFERROR(VLOOKUP(Tabela48[[#This Row],[MUINICIPIO]],Tabela4[],7,FALSE),0)</f>
        <v>0</v>
      </c>
      <c r="H52" s="101">
        <f>IFERROR(VLOOKUP(Tabela48[[#This Row],[MUINICIPIO]],Tabela4[],8,FALSE),0)</f>
        <v>6.1729993505303934E-2</v>
      </c>
      <c r="I52" s="101">
        <f>(Tabela48[[#This Row],[UC]]-MIN(Tabela48[UC]))/(MAX(Tabela48[UC])-MIN(Tabela48[UC]))</f>
        <v>8.8185705007577053E-2</v>
      </c>
      <c r="J52" s="101">
        <f>Tabela48[[#This Row],[UCN]]+Tabela48[TIN]</f>
        <v>8.8185705007577053E-2</v>
      </c>
      <c r="K52" s="101">
        <f>(Tabela48[[#This Row],[ IUCTI]]/SUM( Tabela48[ [ IUCTI] ] ))</f>
        <v>3.0626775109313205E-3</v>
      </c>
      <c r="L52" s="101">
        <f>3*Tabela48[cUCTI]</f>
        <v>9.1880325327939605E-3</v>
      </c>
      <c r="N52" s="119">
        <v>50</v>
      </c>
      <c r="O52" s="120" t="s">
        <v>1008</v>
      </c>
      <c r="P52" s="96">
        <v>1.9669144048118391E-2</v>
      </c>
      <c r="Q52" s="119">
        <v>50</v>
      </c>
      <c r="R52" s="120" t="s">
        <v>172</v>
      </c>
      <c r="S52" s="96">
        <v>1.9669144048118391E-2</v>
      </c>
    </row>
    <row r="53" spans="1:19" x14ac:dyDescent="0.25">
      <c r="A53" s="100" t="s">
        <v>1035</v>
      </c>
      <c r="B53" s="101">
        <f>IFERROR(VLOOKUP(Tabela48[[#This Row],[MUINICIPIO]],Tabela4[],2,FALSE),0)</f>
        <v>0</v>
      </c>
      <c r="C53" s="101">
        <f>(Tabela48[[#This Row],[RFTI]]-MIN(Tabela48[RFTI]))/(MAX(Tabela48[RFTI])-MIN(Tabela48[RFTI]))</f>
        <v>0</v>
      </c>
      <c r="D53" s="101">
        <f>IFERROR(VLOOKUP(Tabela48[[#This Row],[MUINICIPIO]],Tabela4[],4,FALSE),0)</f>
        <v>0</v>
      </c>
      <c r="E53" s="101">
        <f>IFERROR(VLOOKUP(Tabela48[[#This Row],[MUINICIPIO]],Tabela4[],5,FALSE),0)</f>
        <v>0</v>
      </c>
      <c r="F53" s="101">
        <f>Tabela48[[#This Row],[RFTUCN]]*0.7</f>
        <v>0</v>
      </c>
      <c r="G53" s="101">
        <f>IFERROR(VLOOKUP(Tabela48[[#This Row],[MUINICIPIO]],Tabela4[],7,FALSE),0)</f>
        <v>0</v>
      </c>
      <c r="H53" s="101">
        <f>IFERROR(VLOOKUP(Tabela48[[#This Row],[MUINICIPIO]],Tabela4[],8,FALSE),0)</f>
        <v>0</v>
      </c>
      <c r="I53" s="101">
        <f>(Tabela48[[#This Row],[UC]]-MIN(Tabela48[UC]))/(MAX(Tabela48[UC])-MIN(Tabela48[UC]))</f>
        <v>0</v>
      </c>
      <c r="J53" s="101">
        <f>Tabela48[[#This Row],[UCN]]+Tabela48[TIN]</f>
        <v>0</v>
      </c>
      <c r="K53" s="101">
        <f>(Tabela48[[#This Row],[ IUCTI]]/SUM( Tabela48[ [ IUCTI] ] ))</f>
        <v>0</v>
      </c>
      <c r="L53" s="101">
        <f>3*Tabela48[cUCTI]</f>
        <v>0</v>
      </c>
      <c r="N53" s="119">
        <v>51</v>
      </c>
      <c r="O53" s="120" t="s">
        <v>1043</v>
      </c>
      <c r="P53" s="96">
        <v>1.9329527802056642E-2</v>
      </c>
      <c r="Q53" s="119">
        <v>51</v>
      </c>
      <c r="R53" s="120" t="s">
        <v>12</v>
      </c>
      <c r="S53" s="96">
        <v>1.9329527802056639E-2</v>
      </c>
    </row>
    <row r="54" spans="1:19" x14ac:dyDescent="0.25">
      <c r="A54" s="100" t="s">
        <v>1036</v>
      </c>
      <c r="B54" s="101">
        <f>IFERROR(VLOOKUP(Tabela48[[#This Row],[MUINICIPIO]],Tabela4[],2,FALSE),0)</f>
        <v>0</v>
      </c>
      <c r="C54" s="101">
        <f>(Tabela48[[#This Row],[RFTI]]-MIN(Tabela48[RFTI]))/(MAX(Tabela48[RFTI])-MIN(Tabela48[RFTI]))</f>
        <v>0</v>
      </c>
      <c r="D54" s="101">
        <f>IFERROR(VLOOKUP(Tabela48[[#This Row],[MUINICIPIO]],Tabela4[],4,FALSE),0)</f>
        <v>0</v>
      </c>
      <c r="E54" s="101">
        <f>IFERROR(VLOOKUP(Tabela48[[#This Row],[MUINICIPIO]],Tabela4[],5,FALSE),0)</f>
        <v>0</v>
      </c>
      <c r="F54" s="101">
        <f>Tabela48[[#This Row],[RFTUCN]]*0.7</f>
        <v>0</v>
      </c>
      <c r="G54" s="101">
        <f>IFERROR(VLOOKUP(Tabela48[[#This Row],[MUINICIPIO]],Tabela4[],7,FALSE),0)</f>
        <v>0</v>
      </c>
      <c r="H54" s="101">
        <f>IFERROR(VLOOKUP(Tabela48[[#This Row],[MUINICIPIO]],Tabela4[],8,FALSE),0)</f>
        <v>0</v>
      </c>
      <c r="I54" s="101">
        <f>(Tabela48[[#This Row],[UC]]-MIN(Tabela48[UC]))/(MAX(Tabela48[UC])-MIN(Tabela48[UC]))</f>
        <v>0</v>
      </c>
      <c r="J54" s="101">
        <f>Tabela48[[#This Row],[UCN]]+Tabela48[TIN]</f>
        <v>0</v>
      </c>
      <c r="K54" s="101">
        <f>(Tabela48[[#This Row],[ IUCTI]]/SUM( Tabela48[ [ IUCTI] ] ))</f>
        <v>0</v>
      </c>
      <c r="L54" s="101">
        <f>3*Tabela48[cUCTI]</f>
        <v>0</v>
      </c>
      <c r="N54" s="119">
        <v>52</v>
      </c>
      <c r="O54" s="120" t="s">
        <v>484</v>
      </c>
      <c r="P54" s="96">
        <v>1.7814941324437825E-2</v>
      </c>
      <c r="Q54" s="119">
        <v>52</v>
      </c>
      <c r="R54" s="120" t="s">
        <v>196</v>
      </c>
      <c r="S54" s="96">
        <v>1.7814941324437825E-2</v>
      </c>
    </row>
    <row r="55" spans="1:19" x14ac:dyDescent="0.25">
      <c r="A55" s="100" t="s">
        <v>1037</v>
      </c>
      <c r="B55" s="101">
        <f>IFERROR(VLOOKUP(Tabela48[[#This Row],[MUINICIPIO]],Tabela4[],2,FALSE),0)</f>
        <v>0</v>
      </c>
      <c r="C55" s="101">
        <f>(Tabela48[[#This Row],[RFTI]]-MIN(Tabela48[RFTI]))/(MAX(Tabela48[RFTI])-MIN(Tabela48[RFTI]))</f>
        <v>0</v>
      </c>
      <c r="D55" s="101">
        <f>IFERROR(VLOOKUP(Tabela48[[#This Row],[MUINICIPIO]],Tabela4[],4,FALSE),0)</f>
        <v>0</v>
      </c>
      <c r="E55" s="101">
        <f>IFERROR(VLOOKUP(Tabela48[[#This Row],[MUINICIPIO]],Tabela4[],5,FALSE),0)</f>
        <v>0</v>
      </c>
      <c r="F55" s="101">
        <f>Tabela48[[#This Row],[RFTUCN]]*0.7</f>
        <v>0</v>
      </c>
      <c r="G55" s="101">
        <f>IFERROR(VLOOKUP(Tabela48[[#This Row],[MUINICIPIO]],Tabela4[],7,FALSE),0)</f>
        <v>0</v>
      </c>
      <c r="H55" s="101">
        <f>IFERROR(VLOOKUP(Tabela48[[#This Row],[MUINICIPIO]],Tabela4[],8,FALSE),0)</f>
        <v>0</v>
      </c>
      <c r="I55" s="101">
        <f>(Tabela48[[#This Row],[UC]]-MIN(Tabela48[UC]))/(MAX(Tabela48[UC])-MIN(Tabela48[UC]))</f>
        <v>0</v>
      </c>
      <c r="J55" s="101">
        <f>Tabela48[[#This Row],[UCN]]+Tabela48[TIN]</f>
        <v>0</v>
      </c>
      <c r="K55" s="101">
        <f>(Tabela48[[#This Row],[ IUCTI]]/SUM( Tabela48[ [ IUCTI] ] ))</f>
        <v>0</v>
      </c>
      <c r="L55" s="101">
        <f>3*Tabela48[cUCTI]</f>
        <v>0</v>
      </c>
      <c r="N55" s="119">
        <v>53</v>
      </c>
      <c r="O55" s="120" t="s">
        <v>732</v>
      </c>
      <c r="P55" s="96">
        <v>1.662095479778352E-2</v>
      </c>
      <c r="Q55" s="119">
        <v>53</v>
      </c>
      <c r="R55" s="120" t="s">
        <v>30</v>
      </c>
      <c r="S55" s="96">
        <v>1.662095479778352E-2</v>
      </c>
    </row>
    <row r="56" spans="1:19" x14ac:dyDescent="0.25">
      <c r="A56" s="100" t="s">
        <v>1038</v>
      </c>
      <c r="B56" s="101">
        <f>IFERROR(VLOOKUP(Tabela48[[#This Row],[MUINICIPIO]],Tabela4[],2,FALSE),0)</f>
        <v>0</v>
      </c>
      <c r="C56" s="101">
        <f>(Tabela48[[#This Row],[RFTI]]-MIN(Tabela48[RFTI]))/(MAX(Tabela48[RFTI])-MIN(Tabela48[RFTI]))</f>
        <v>0</v>
      </c>
      <c r="D56" s="101">
        <f>IFERROR(VLOOKUP(Tabela48[[#This Row],[MUINICIPIO]],Tabela4[],4,FALSE),0)</f>
        <v>0</v>
      </c>
      <c r="E56" s="101">
        <f>IFERROR(VLOOKUP(Tabela48[[#This Row],[MUINICIPIO]],Tabela4[],5,FALSE),0)</f>
        <v>0</v>
      </c>
      <c r="F56" s="101">
        <f>Tabela48[[#This Row],[RFTUCN]]*0.7</f>
        <v>0</v>
      </c>
      <c r="G56" s="101">
        <f>IFERROR(VLOOKUP(Tabela48[[#This Row],[MUINICIPIO]],Tabela4[],7,FALSE),0)</f>
        <v>0</v>
      </c>
      <c r="H56" s="101">
        <f>IFERROR(VLOOKUP(Tabela48[[#This Row],[MUINICIPIO]],Tabela4[],8,FALSE),0)</f>
        <v>0</v>
      </c>
      <c r="I56" s="101">
        <f>(Tabela48[[#This Row],[UC]]-MIN(Tabela48[UC]))/(MAX(Tabela48[UC])-MIN(Tabela48[UC]))</f>
        <v>0</v>
      </c>
      <c r="J56" s="101">
        <f>Tabela48[[#This Row],[UCN]]+Tabela48[TIN]</f>
        <v>0</v>
      </c>
      <c r="K56" s="101">
        <f>(Tabela48[[#This Row],[ IUCTI]]/SUM( Tabela48[ [ IUCTI] ] ))</f>
        <v>0</v>
      </c>
      <c r="L56" s="101">
        <f>3*Tabela48[cUCTI]</f>
        <v>0</v>
      </c>
      <c r="N56" s="119">
        <v>54</v>
      </c>
      <c r="O56" s="120" t="s">
        <v>1074</v>
      </c>
      <c r="P56" s="96">
        <v>1.3567107416217488E-2</v>
      </c>
      <c r="Q56" s="119">
        <v>54</v>
      </c>
      <c r="R56" s="120" t="s">
        <v>140</v>
      </c>
      <c r="S56" s="96">
        <v>1.3567107416217488E-2</v>
      </c>
    </row>
    <row r="57" spans="1:19" x14ac:dyDescent="0.25">
      <c r="A57" s="100" t="s">
        <v>1039</v>
      </c>
      <c r="B57" s="101">
        <f>IFERROR(VLOOKUP(Tabela48[[#This Row],[MUINICIPIO]],Tabela4[],2,FALSE),0)</f>
        <v>0</v>
      </c>
      <c r="C57" s="101">
        <f>(Tabela48[[#This Row],[RFTI]]-MIN(Tabela48[RFTI]))/(MAX(Tabela48[RFTI])-MIN(Tabela48[RFTI]))</f>
        <v>0</v>
      </c>
      <c r="D57" s="101">
        <f>IFERROR(VLOOKUP(Tabela48[[#This Row],[MUINICIPIO]],Tabela4[],4,FALSE),0)</f>
        <v>0</v>
      </c>
      <c r="E57" s="101">
        <f>IFERROR(VLOOKUP(Tabela48[[#This Row],[MUINICIPIO]],Tabela4[],5,FALSE),0)</f>
        <v>0</v>
      </c>
      <c r="F57" s="101">
        <f>Tabela48[[#This Row],[RFTUCN]]*0.7</f>
        <v>0</v>
      </c>
      <c r="G57" s="101">
        <f>IFERROR(VLOOKUP(Tabela48[[#This Row],[MUINICIPIO]],Tabela4[],7,FALSE),0)</f>
        <v>0</v>
      </c>
      <c r="H57" s="101">
        <f>IFERROR(VLOOKUP(Tabela48[[#This Row],[MUINICIPIO]],Tabela4[],8,FALSE),0)</f>
        <v>0</v>
      </c>
      <c r="I57" s="101">
        <f>(Tabela48[[#This Row],[UC]]-MIN(Tabela48[UC]))/(MAX(Tabela48[UC])-MIN(Tabela48[UC]))</f>
        <v>0</v>
      </c>
      <c r="J57" s="101">
        <f>Tabela48[[#This Row],[UCN]]+Tabela48[TIN]</f>
        <v>0</v>
      </c>
      <c r="K57" s="101">
        <f>(Tabela48[[#This Row],[ IUCTI]]/SUM( Tabela48[ [ IUCTI] ] ))</f>
        <v>0</v>
      </c>
      <c r="L57" s="101">
        <f>3*Tabela48[cUCTI]</f>
        <v>0</v>
      </c>
      <c r="N57" s="119">
        <v>55</v>
      </c>
      <c r="O57" s="120" t="s">
        <v>1076</v>
      </c>
      <c r="P57" s="96">
        <v>1.3456587161446116E-2</v>
      </c>
      <c r="Q57" s="119">
        <v>55</v>
      </c>
      <c r="R57" s="120" t="s">
        <v>74</v>
      </c>
      <c r="S57" s="96">
        <v>1.3456587161446116E-2</v>
      </c>
    </row>
    <row r="58" spans="1:19" x14ac:dyDescent="0.25">
      <c r="A58" s="100" t="s">
        <v>1040</v>
      </c>
      <c r="B58" s="101">
        <f>IFERROR(VLOOKUP(Tabela48[[#This Row],[MUINICIPIO]],Tabela4[],2,FALSE),0)</f>
        <v>0</v>
      </c>
      <c r="C58" s="101">
        <f>(Tabela48[[#This Row],[RFTI]]-MIN(Tabela48[RFTI]))/(MAX(Tabela48[RFTI])-MIN(Tabela48[RFTI]))</f>
        <v>0</v>
      </c>
      <c r="D58" s="101">
        <f>IFERROR(VLOOKUP(Tabela48[[#This Row],[MUINICIPIO]],Tabela4[],4,FALSE),0)</f>
        <v>1.5138415439005242E-3</v>
      </c>
      <c r="E58" s="101">
        <f>IFERROR(VLOOKUP(Tabela48[[#This Row],[MUINICIPIO]],Tabela4[],5,FALSE),0)</f>
        <v>4.0578136057825539E-3</v>
      </c>
      <c r="F58" s="101">
        <f>Tabela48[[#This Row],[RFTUCN]]*0.7</f>
        <v>2.8404695240477873E-3</v>
      </c>
      <c r="G58" s="101">
        <f>IFERROR(VLOOKUP(Tabela48[[#This Row],[MUINICIPIO]],Tabela4[],7,FALSE),0)</f>
        <v>0</v>
      </c>
      <c r="H58" s="101">
        <f>IFERROR(VLOOKUP(Tabela48[[#This Row],[MUINICIPIO]],Tabela4[],8,FALSE),0)</f>
        <v>2.8404695240477873E-3</v>
      </c>
      <c r="I58" s="101">
        <f>(Tabela48[[#This Row],[UC]]-MIN(Tabela48[UC]))/(MAX(Tabela48[UC])-MIN(Tabela48[UC]))</f>
        <v>4.0578136057825539E-3</v>
      </c>
      <c r="J58" s="101">
        <f>Tabela48[[#This Row],[UCN]]+Tabela48[TIN]</f>
        <v>4.0578136057825539E-3</v>
      </c>
      <c r="K58" s="101">
        <f>(Tabela48[[#This Row],[ IUCTI]]/SUM( Tabela48[ [ IUCTI] ] ))</f>
        <v>1.4092731325234111E-4</v>
      </c>
      <c r="L58" s="101">
        <f>3*Tabela48[cUCTI]</f>
        <v>4.2278193975702334E-4</v>
      </c>
      <c r="N58" s="119">
        <v>56</v>
      </c>
      <c r="O58" s="120" t="s">
        <v>1054</v>
      </c>
      <c r="P58" s="96">
        <v>1.3308427645364778E-2</v>
      </c>
      <c r="Q58" s="119">
        <v>56</v>
      </c>
      <c r="R58" s="120" t="s">
        <v>207</v>
      </c>
      <c r="S58" s="96">
        <v>1.3308427645364778E-2</v>
      </c>
    </row>
    <row r="59" spans="1:19" x14ac:dyDescent="0.25">
      <c r="A59" s="100" t="s">
        <v>1041</v>
      </c>
      <c r="B59" s="101">
        <f>IFERROR(VLOOKUP(Tabela48[[#This Row],[MUINICIPIO]],Tabela4[],2,FALSE),0)</f>
        <v>0</v>
      </c>
      <c r="C59" s="101">
        <f>(Tabela48[[#This Row],[RFTI]]-MIN(Tabela48[RFTI]))/(MAX(Tabela48[RFTI])-MIN(Tabela48[RFTI]))</f>
        <v>0</v>
      </c>
      <c r="D59" s="101">
        <f>IFERROR(VLOOKUP(Tabela48[[#This Row],[MUINICIPIO]],Tabela4[],4,FALSE),0)</f>
        <v>0</v>
      </c>
      <c r="E59" s="101">
        <f>IFERROR(VLOOKUP(Tabela48[[#This Row],[MUINICIPIO]],Tabela4[],5,FALSE),0)</f>
        <v>0</v>
      </c>
      <c r="F59" s="101">
        <f>Tabela48[[#This Row],[RFTUCN]]*0.7</f>
        <v>0</v>
      </c>
      <c r="G59" s="101">
        <f>IFERROR(VLOOKUP(Tabela48[[#This Row],[MUINICIPIO]],Tabela4[],7,FALSE),0)</f>
        <v>0</v>
      </c>
      <c r="H59" s="101">
        <f>IFERROR(VLOOKUP(Tabela48[[#This Row],[MUINICIPIO]],Tabela4[],8,FALSE),0)</f>
        <v>0</v>
      </c>
      <c r="I59" s="101">
        <f>(Tabela48[[#This Row],[UC]]-MIN(Tabela48[UC]))/(MAX(Tabela48[UC])-MIN(Tabela48[UC]))</f>
        <v>0</v>
      </c>
      <c r="J59" s="101">
        <f>Tabela48[[#This Row],[UCN]]+Tabela48[TIN]</f>
        <v>0</v>
      </c>
      <c r="K59" s="101">
        <f>(Tabela48[[#This Row],[ IUCTI]]/SUM( Tabela48[ [ IUCTI] ] ))</f>
        <v>0</v>
      </c>
      <c r="L59" s="101">
        <f>3*Tabela48[cUCTI]</f>
        <v>0</v>
      </c>
      <c r="N59" s="119">
        <v>57</v>
      </c>
      <c r="O59" s="120" t="s">
        <v>1047</v>
      </c>
      <c r="P59" s="96">
        <v>1.3257592175072525E-2</v>
      </c>
      <c r="Q59" s="119">
        <v>57</v>
      </c>
      <c r="R59" s="120" t="s">
        <v>44</v>
      </c>
      <c r="S59" s="96">
        <v>1.3257592175072526E-2</v>
      </c>
    </row>
    <row r="60" spans="1:19" x14ac:dyDescent="0.25">
      <c r="A60" s="100" t="s">
        <v>1042</v>
      </c>
      <c r="B60" s="101">
        <f>IFERROR(VLOOKUP(Tabela48[[#This Row],[MUINICIPIO]],Tabela4[],2,FALSE),0)</f>
        <v>0</v>
      </c>
      <c r="C60" s="101">
        <f>(Tabela48[[#This Row],[RFTI]]-MIN(Tabela48[RFTI]))/(MAX(Tabela48[RFTI])-MIN(Tabela48[RFTI]))</f>
        <v>0</v>
      </c>
      <c r="D60" s="101">
        <f>IFERROR(VLOOKUP(Tabela48[[#This Row],[MUINICIPIO]],Tabela4[],4,FALSE),0)</f>
        <v>0</v>
      </c>
      <c r="E60" s="101">
        <f>IFERROR(VLOOKUP(Tabela48[[#This Row],[MUINICIPIO]],Tabela4[],5,FALSE),0)</f>
        <v>0</v>
      </c>
      <c r="F60" s="101">
        <f>Tabela48[[#This Row],[RFTUCN]]*0.7</f>
        <v>0</v>
      </c>
      <c r="G60" s="101">
        <f>IFERROR(VLOOKUP(Tabela48[[#This Row],[MUINICIPIO]],Tabela4[],7,FALSE),0)</f>
        <v>0</v>
      </c>
      <c r="H60" s="101">
        <f>IFERROR(VLOOKUP(Tabela48[[#This Row],[MUINICIPIO]],Tabela4[],8,FALSE),0)</f>
        <v>0</v>
      </c>
      <c r="I60" s="101">
        <f>(Tabela48[[#This Row],[UC]]-MIN(Tabela48[UC]))/(MAX(Tabela48[UC])-MIN(Tabela48[UC]))</f>
        <v>0</v>
      </c>
      <c r="J60" s="101">
        <f>Tabela48[[#This Row],[UCN]]+Tabela48[TIN]</f>
        <v>0</v>
      </c>
      <c r="K60" s="101">
        <f>(Tabela48[[#This Row],[ IUCTI]]/SUM( Tabela48[ [ IUCTI] ] ))</f>
        <v>0</v>
      </c>
      <c r="L60" s="101">
        <f>3*Tabela48[cUCTI]</f>
        <v>0</v>
      </c>
      <c r="N60" s="119">
        <v>58</v>
      </c>
      <c r="O60" s="120" t="s">
        <v>1003</v>
      </c>
      <c r="P60" s="96">
        <v>1.2854111118274433E-2</v>
      </c>
      <c r="Q60" s="119">
        <v>58</v>
      </c>
      <c r="R60" s="120" t="s">
        <v>225</v>
      </c>
      <c r="S60" s="96">
        <v>1.2854111118274433E-2</v>
      </c>
    </row>
    <row r="61" spans="1:19" x14ac:dyDescent="0.25">
      <c r="A61" s="100" t="s">
        <v>1043</v>
      </c>
      <c r="B61" s="101">
        <f>IFERROR(VLOOKUP(Tabela48[[#This Row],[MUINICIPIO]],Tabela4[],2,FALSE),0)</f>
        <v>8.21388085628392E-2</v>
      </c>
      <c r="C61" s="101">
        <f>(Tabela48[[#This Row],[RFTI]]-MIN(Tabela48[RFTI]))/(MAX(Tabela48[RFTI])-MIN(Tabela48[RFTI]))</f>
        <v>0.18552263834546776</v>
      </c>
      <c r="D61" s="101">
        <f>IFERROR(VLOOKUP(Tabela48[[#This Row],[MUINICIPIO]],Tabela4[],4,FALSE),0)</f>
        <v>0</v>
      </c>
      <c r="E61" s="101">
        <f>IFERROR(VLOOKUP(Tabela48[[#This Row],[MUINICIPIO]],Tabela4[],5,FALSE),0)</f>
        <v>0</v>
      </c>
      <c r="F61" s="101">
        <f>Tabela48[[#This Row],[RFTUCN]]*0.7</f>
        <v>0</v>
      </c>
      <c r="G61" s="101">
        <f>IFERROR(VLOOKUP(Tabela48[[#This Row],[MUINICIPIO]],Tabela4[],7,FALSE),0)</f>
        <v>0</v>
      </c>
      <c r="H61" s="101">
        <f>IFERROR(VLOOKUP(Tabela48[[#This Row],[MUINICIPIO]],Tabela4[],8,FALSE),0)</f>
        <v>0</v>
      </c>
      <c r="I61" s="101">
        <f>(Tabela48[[#This Row],[UC]]-MIN(Tabela48[UC]))/(MAX(Tabela48[UC])-MIN(Tabela48[UC]))</f>
        <v>0</v>
      </c>
      <c r="J61" s="101">
        <f>Tabela48[[#This Row],[UCN]]+Tabela48[TIN]</f>
        <v>0.18552263834546776</v>
      </c>
      <c r="K61" s="101">
        <f>(Tabela48[[#This Row],[ IUCTI]]/SUM( Tabela48[ [ IUCTI] ] ))</f>
        <v>6.4431759340188802E-3</v>
      </c>
      <c r="L61" s="101">
        <f>3*Tabela48[cUCTI]</f>
        <v>1.9329527802056642E-2</v>
      </c>
      <c r="N61" s="119">
        <v>59</v>
      </c>
      <c r="O61" s="120" t="s">
        <v>1053</v>
      </c>
      <c r="P61" s="96">
        <v>1.2688773398172346E-2</v>
      </c>
      <c r="Q61" s="119">
        <v>59</v>
      </c>
      <c r="R61" s="120" t="s">
        <v>294</v>
      </c>
      <c r="S61" s="96">
        <v>1.2688773398172346E-2</v>
      </c>
    </row>
    <row r="62" spans="1:19" x14ac:dyDescent="0.25">
      <c r="A62" s="100" t="s">
        <v>931</v>
      </c>
      <c r="B62" s="101">
        <f>IFERROR(VLOOKUP(Tabela48[[#This Row],[MUINICIPIO]],Tabela4[],2,FALSE),0)</f>
        <v>0.42831806329824768</v>
      </c>
      <c r="C62" s="101">
        <f>(Tabela48[[#This Row],[RFTI]]-MIN(Tabela48[RFTI]))/(MAX(Tabela48[RFTI])-MIN(Tabela48[RFTI]))</f>
        <v>0.96741964662562763</v>
      </c>
      <c r="D62" s="101">
        <f>IFERROR(VLOOKUP(Tabela48[[#This Row],[MUINICIPIO]],Tabela4[],4,FALSE),0)</f>
        <v>1.040629848943404E-5</v>
      </c>
      <c r="E62" s="101">
        <f>IFERROR(VLOOKUP(Tabela48[[#This Row],[MUINICIPIO]],Tabela4[],5,FALSE),0)</f>
        <v>2.7893817398787574E-5</v>
      </c>
      <c r="F62" s="101">
        <f>Tabela48[[#This Row],[RFTUCN]]*0.7</f>
        <v>1.9525672179151302E-5</v>
      </c>
      <c r="G62" s="101">
        <f>IFERROR(VLOOKUP(Tabela48[[#This Row],[MUINICIPIO]],Tabela4[],7,FALSE),0)</f>
        <v>0.3</v>
      </c>
      <c r="H62" s="101">
        <f>IFERROR(VLOOKUP(Tabela48[[#This Row],[MUINICIPIO]],Tabela4[],8,FALSE),0)</f>
        <v>0.30001952567217915</v>
      </c>
      <c r="I62" s="101">
        <f>(Tabela48[[#This Row],[UC]]-MIN(Tabela48[UC]))/(MAX(Tabela48[UC])-MIN(Tabela48[UC]))</f>
        <v>0.42859932238882736</v>
      </c>
      <c r="J62" s="101">
        <f>Tabela48[[#This Row],[UCN]]+Tabela48[TIN]</f>
        <v>1.3960189690144551</v>
      </c>
      <c r="K62" s="101">
        <f>(Tabela48[[#This Row],[ IUCTI]]/SUM( Tabela48[ [ IUCTI] ] ))</f>
        <v>4.8483548448886783E-2</v>
      </c>
      <c r="L62" s="101">
        <f>3*Tabela48[cUCTI]</f>
        <v>0.14545064534666036</v>
      </c>
      <c r="N62" s="119">
        <v>60</v>
      </c>
      <c r="O62" s="120" t="s">
        <v>1099</v>
      </c>
      <c r="P62" s="96">
        <v>1.2419056156975614E-2</v>
      </c>
      <c r="Q62" s="119">
        <v>60</v>
      </c>
      <c r="R62" s="120" t="s">
        <v>38</v>
      </c>
      <c r="S62" s="96">
        <v>1.2419056156975614E-2</v>
      </c>
    </row>
    <row r="63" spans="1:19" x14ac:dyDescent="0.25">
      <c r="A63" s="100" t="s">
        <v>1044</v>
      </c>
      <c r="B63" s="101">
        <f>IFERROR(VLOOKUP(Tabela48[[#This Row],[MUINICIPIO]],Tabela4[],2,FALSE),0)</f>
        <v>0</v>
      </c>
      <c r="C63" s="101">
        <f>(Tabela48[[#This Row],[RFTI]]-MIN(Tabela48[RFTI]))/(MAX(Tabela48[RFTI])-MIN(Tabela48[RFTI]))</f>
        <v>0</v>
      </c>
      <c r="D63" s="101">
        <f>IFERROR(VLOOKUP(Tabela48[[#This Row],[MUINICIPIO]],Tabela4[],4,FALSE),0)</f>
        <v>0</v>
      </c>
      <c r="E63" s="101">
        <f>IFERROR(VLOOKUP(Tabela48[[#This Row],[MUINICIPIO]],Tabela4[],5,FALSE),0)</f>
        <v>0</v>
      </c>
      <c r="F63" s="101">
        <f>Tabela48[[#This Row],[RFTUCN]]*0.7</f>
        <v>0</v>
      </c>
      <c r="G63" s="101">
        <f>IFERROR(VLOOKUP(Tabela48[[#This Row],[MUINICIPIO]],Tabela4[],7,FALSE),0)</f>
        <v>0</v>
      </c>
      <c r="H63" s="101">
        <f>IFERROR(VLOOKUP(Tabela48[[#This Row],[MUINICIPIO]],Tabela4[],8,FALSE),0)</f>
        <v>0</v>
      </c>
      <c r="I63" s="101">
        <f>(Tabela48[[#This Row],[UC]]-MIN(Tabela48[UC]))/(MAX(Tabela48[UC])-MIN(Tabela48[UC]))</f>
        <v>0</v>
      </c>
      <c r="J63" s="101">
        <f>Tabela48[[#This Row],[UCN]]+Tabela48[TIN]</f>
        <v>0</v>
      </c>
      <c r="K63" s="101">
        <f>(Tabela48[[#This Row],[ IUCTI]]/SUM( Tabela48[ [ IUCTI] ] ))</f>
        <v>0</v>
      </c>
      <c r="L63" s="101">
        <f>3*Tabela48[cUCTI]</f>
        <v>0</v>
      </c>
      <c r="N63" s="119">
        <v>61</v>
      </c>
      <c r="O63" s="120" t="s">
        <v>455</v>
      </c>
      <c r="P63" s="96">
        <v>1.0681795855125893E-2</v>
      </c>
      <c r="Q63" s="119">
        <v>61</v>
      </c>
      <c r="R63" s="120" t="s">
        <v>239</v>
      </c>
      <c r="S63" s="96">
        <v>1.0681795855125893E-2</v>
      </c>
    </row>
    <row r="64" spans="1:19" x14ac:dyDescent="0.25">
      <c r="A64" s="100" t="s">
        <v>1045</v>
      </c>
      <c r="B64" s="101">
        <f>IFERROR(VLOOKUP(Tabela48[[#This Row],[MUINICIPIO]],Tabela4[],2,FALSE),0)</f>
        <v>0</v>
      </c>
      <c r="C64" s="101">
        <f>(Tabela48[[#This Row],[RFTI]]-MIN(Tabela48[RFTI]))/(MAX(Tabela48[RFTI])-MIN(Tabela48[RFTI]))</f>
        <v>0</v>
      </c>
      <c r="D64" s="101">
        <f>IFERROR(VLOOKUP(Tabela48[[#This Row],[MUINICIPIO]],Tabela4[],4,FALSE),0)</f>
        <v>0</v>
      </c>
      <c r="E64" s="101">
        <f>IFERROR(VLOOKUP(Tabela48[[#This Row],[MUINICIPIO]],Tabela4[],5,FALSE),0)</f>
        <v>0</v>
      </c>
      <c r="F64" s="101">
        <f>Tabela48[[#This Row],[RFTUCN]]*0.7</f>
        <v>0</v>
      </c>
      <c r="G64" s="101">
        <f>IFERROR(VLOOKUP(Tabela48[[#This Row],[MUINICIPIO]],Tabela4[],7,FALSE),0)</f>
        <v>0</v>
      </c>
      <c r="H64" s="101">
        <f>IFERROR(VLOOKUP(Tabela48[[#This Row],[MUINICIPIO]],Tabela4[],8,FALSE),0)</f>
        <v>0</v>
      </c>
      <c r="I64" s="101">
        <f>(Tabela48[[#This Row],[UC]]-MIN(Tabela48[UC]))/(MAX(Tabela48[UC])-MIN(Tabela48[UC]))</f>
        <v>0</v>
      </c>
      <c r="J64" s="101">
        <f>Tabela48[[#This Row],[UCN]]+Tabela48[TIN]</f>
        <v>0</v>
      </c>
      <c r="K64" s="101">
        <f>(Tabela48[[#This Row],[ IUCTI]]/SUM( Tabela48[ [ IUCTI] ] ))</f>
        <v>0</v>
      </c>
      <c r="L64" s="101">
        <f>3*Tabela48[cUCTI]</f>
        <v>0</v>
      </c>
      <c r="N64" s="119">
        <v>62</v>
      </c>
      <c r="O64" s="120" t="s">
        <v>517</v>
      </c>
      <c r="P64" s="96">
        <v>1.0346893351257913E-2</v>
      </c>
      <c r="Q64" s="119">
        <v>62</v>
      </c>
      <c r="R64" s="120" t="s">
        <v>198</v>
      </c>
      <c r="S64" s="96">
        <v>1.0346893351257913E-2</v>
      </c>
    </row>
    <row r="65" spans="1:19" x14ac:dyDescent="0.25">
      <c r="A65" s="100" t="s">
        <v>1046</v>
      </c>
      <c r="B65" s="101">
        <f>IFERROR(VLOOKUP(Tabela48[[#This Row],[MUINICIPIO]],Tabela4[],2,FALSE),0)</f>
        <v>0</v>
      </c>
      <c r="C65" s="101">
        <f>(Tabela48[[#This Row],[RFTI]]-MIN(Tabela48[RFTI]))/(MAX(Tabela48[RFTI])-MIN(Tabela48[RFTI]))</f>
        <v>0</v>
      </c>
      <c r="D65" s="101">
        <f>IFERROR(VLOOKUP(Tabela48[[#This Row],[MUINICIPIO]],Tabela4[],4,FALSE),0)</f>
        <v>0</v>
      </c>
      <c r="E65" s="101">
        <f>IFERROR(VLOOKUP(Tabela48[[#This Row],[MUINICIPIO]],Tabela4[],5,FALSE),0)</f>
        <v>0</v>
      </c>
      <c r="F65" s="101">
        <f>Tabela48[[#This Row],[RFTUCN]]*0.7</f>
        <v>0</v>
      </c>
      <c r="G65" s="101">
        <f>IFERROR(VLOOKUP(Tabela48[[#This Row],[MUINICIPIO]],Tabela4[],7,FALSE),0)</f>
        <v>0</v>
      </c>
      <c r="H65" s="101">
        <f>IFERROR(VLOOKUP(Tabela48[[#This Row],[MUINICIPIO]],Tabela4[],8,FALSE),0)</f>
        <v>0</v>
      </c>
      <c r="I65" s="101">
        <f>(Tabela48[[#This Row],[UC]]-MIN(Tabela48[UC]))/(MAX(Tabela48[UC])-MIN(Tabela48[UC]))</f>
        <v>0</v>
      </c>
      <c r="J65" s="101">
        <f>Tabela48[[#This Row],[UCN]]+Tabela48[TIN]</f>
        <v>0</v>
      </c>
      <c r="K65" s="101">
        <f>(Tabela48[[#This Row],[ IUCTI]]/SUM( Tabela48[ [ IUCTI] ] ))</f>
        <v>0</v>
      </c>
      <c r="L65" s="101">
        <f>3*Tabela48[cUCTI]</f>
        <v>0</v>
      </c>
      <c r="N65" s="119">
        <v>63</v>
      </c>
      <c r="O65" s="120" t="s">
        <v>917</v>
      </c>
      <c r="P65" s="96">
        <v>9.1880325327939605E-3</v>
      </c>
      <c r="Q65" s="119">
        <v>63</v>
      </c>
      <c r="R65" s="120" t="s">
        <v>230</v>
      </c>
      <c r="S65" s="96">
        <v>9.1880325327939622E-3</v>
      </c>
    </row>
    <row r="66" spans="1:19" x14ac:dyDescent="0.25">
      <c r="A66" s="100" t="s">
        <v>944</v>
      </c>
      <c r="B66" s="101">
        <f>IFERROR(VLOOKUP(Tabela48[[#This Row],[MUINICIPIO]],Tabela4[],2,FALSE),0)</f>
        <v>0</v>
      </c>
      <c r="C66" s="101">
        <f>(Tabela48[[#This Row],[RFTI]]-MIN(Tabela48[RFTI]))/(MAX(Tabela48[RFTI])-MIN(Tabela48[RFTI]))</f>
        <v>0</v>
      </c>
      <c r="D66" s="101">
        <f>IFERROR(VLOOKUP(Tabela48[[#This Row],[MUINICIPIO]],Tabela4[],4,FALSE),0)</f>
        <v>3.247976920847518E-4</v>
      </c>
      <c r="E66" s="101">
        <f>IFERROR(VLOOKUP(Tabela48[[#This Row],[MUINICIPIO]],Tabela4[],5,FALSE),0)</f>
        <v>8.7061192063235071E-4</v>
      </c>
      <c r="F66" s="101">
        <f>Tabela48[[#This Row],[RFTUCN]]*0.7</f>
        <v>6.0942834444264549E-4</v>
      </c>
      <c r="G66" s="101">
        <f>IFERROR(VLOOKUP(Tabela48[[#This Row],[MUINICIPIO]],Tabela4[],7,FALSE),0)</f>
        <v>0.15</v>
      </c>
      <c r="H66" s="101">
        <f>IFERROR(VLOOKUP(Tabela48[[#This Row],[MUINICIPIO]],Tabela4[],8,FALSE),0)</f>
        <v>0.15060942834444263</v>
      </c>
      <c r="I66" s="101">
        <f>(Tabela48[[#This Row],[UC]]-MIN(Tabela48[UC]))/(MAX(Tabela48[UC])-MIN(Tabela48[UC]))</f>
        <v>0.21515632620634662</v>
      </c>
      <c r="J66" s="101">
        <f>Tabela48[[#This Row],[UCN]]+Tabela48[TIN]</f>
        <v>0.21515632620634662</v>
      </c>
      <c r="K66" s="101">
        <f>(Tabela48[[#This Row],[ IUCTI]]/SUM( Tabela48[ [ IUCTI] ] ))</f>
        <v>7.4723498729205888E-3</v>
      </c>
      <c r="L66" s="101">
        <f>3*Tabela48[cUCTI]</f>
        <v>2.2417049618761765E-2</v>
      </c>
      <c r="N66" s="119">
        <v>64</v>
      </c>
      <c r="O66" s="120" t="s">
        <v>481</v>
      </c>
      <c r="P66" s="96">
        <v>7.0384547189783746E-3</v>
      </c>
      <c r="Q66" s="119">
        <v>64</v>
      </c>
      <c r="R66" s="120" t="s">
        <v>159</v>
      </c>
      <c r="S66" s="96">
        <v>7.0384547189783738E-3</v>
      </c>
    </row>
    <row r="67" spans="1:19" x14ac:dyDescent="0.25">
      <c r="A67" s="100" t="s">
        <v>1047</v>
      </c>
      <c r="B67" s="101">
        <f>IFERROR(VLOOKUP(Tabela48[[#This Row],[MUINICIPIO]],Tabela4[],2,FALSE),0)</f>
        <v>5.633675260068239E-2</v>
      </c>
      <c r="C67" s="101">
        <f>(Tabela48[[#This Row],[RFTI]]-MIN(Tabela48[RFTI]))/(MAX(Tabela48[RFTI])-MIN(Tabela48[RFTI]))</f>
        <v>0.12724488169679893</v>
      </c>
      <c r="D67" s="101">
        <f>IFERROR(VLOOKUP(Tabela48[[#This Row],[MUINICIPIO]],Tabela4[],4,FALSE),0)</f>
        <v>0</v>
      </c>
      <c r="E67" s="101">
        <f>IFERROR(VLOOKUP(Tabela48[[#This Row],[MUINICIPIO]],Tabela4[],5,FALSE),0)</f>
        <v>0</v>
      </c>
      <c r="F67" s="101">
        <f>Tabela48[[#This Row],[RFTUCN]]*0.7</f>
        <v>0</v>
      </c>
      <c r="G67" s="101">
        <f>IFERROR(VLOOKUP(Tabela48[[#This Row],[MUINICIPIO]],Tabela4[],7,FALSE),0)</f>
        <v>0</v>
      </c>
      <c r="H67" s="101">
        <f>IFERROR(VLOOKUP(Tabela48[[#This Row],[MUINICIPIO]],Tabela4[],8,FALSE),0)</f>
        <v>0</v>
      </c>
      <c r="I67" s="101">
        <f>(Tabela48[[#This Row],[UC]]-MIN(Tabela48[UC]))/(MAX(Tabela48[UC])-MIN(Tabela48[UC]))</f>
        <v>0</v>
      </c>
      <c r="J67" s="101">
        <f>Tabela48[[#This Row],[UCN]]+Tabela48[TIN]</f>
        <v>0.12724488169679893</v>
      </c>
      <c r="K67" s="101">
        <f>(Tabela48[[#This Row],[ IUCTI]]/SUM( Tabela48[ [ IUCTI] ] ))</f>
        <v>4.4191973916908418E-3</v>
      </c>
      <c r="L67" s="101">
        <f>3*Tabela48[cUCTI]</f>
        <v>1.3257592175072525E-2</v>
      </c>
      <c r="N67" s="119">
        <v>65</v>
      </c>
      <c r="O67" s="120" t="s">
        <v>1023</v>
      </c>
      <c r="P67" s="96">
        <v>6.3442503536240598E-3</v>
      </c>
      <c r="Q67" s="119">
        <v>65</v>
      </c>
      <c r="R67" s="120" t="s">
        <v>176</v>
      </c>
      <c r="S67" s="96">
        <v>6.3442503536240589E-3</v>
      </c>
    </row>
    <row r="68" spans="1:19" x14ac:dyDescent="0.25">
      <c r="A68" s="100" t="s">
        <v>602</v>
      </c>
      <c r="B68" s="101">
        <f>IFERROR(VLOOKUP(Tabela48[[#This Row],[MUINICIPIO]],Tabela4[],2,FALSE),0)</f>
        <v>8.1637419874381417E-2</v>
      </c>
      <c r="C68" s="101">
        <f>(Tabela48[[#This Row],[RFTI]]-MIN(Tabela48[RFTI]))/(MAX(Tabela48[RFTI])-MIN(Tabela48[RFTI]))</f>
        <v>0.18439017789289011</v>
      </c>
      <c r="D68" s="101">
        <f>IFERROR(VLOOKUP(Tabela48[[#This Row],[MUINICIPIO]],Tabela4[],4,FALSE),0)</f>
        <v>3.3279772758731703E-5</v>
      </c>
      <c r="E68" s="101">
        <f>IFERROR(VLOOKUP(Tabela48[[#This Row],[MUINICIPIO]],Tabela4[],5,FALSE),0)</f>
        <v>8.9205581153351486E-5</v>
      </c>
      <c r="F68" s="101">
        <f>Tabela48[[#This Row],[RFTUCN]]*0.7</f>
        <v>6.2443906807346035E-5</v>
      </c>
      <c r="G68" s="101">
        <f>IFERROR(VLOOKUP(Tabela48[[#This Row],[MUINICIPIO]],Tabela4[],7,FALSE),0)</f>
        <v>0.22499999999999998</v>
      </c>
      <c r="H68" s="101">
        <f>IFERROR(VLOOKUP(Tabela48[[#This Row],[MUINICIPIO]],Tabela4[],8,FALSE),0)</f>
        <v>0.22506244390680732</v>
      </c>
      <c r="I68" s="101">
        <f>(Tabela48[[#This Row],[UC]]-MIN(Tabela48[UC]))/(MAX(Tabela48[UC])-MIN(Tabela48[UC]))</f>
        <v>0.32151777700972478</v>
      </c>
      <c r="J68" s="101">
        <f>Tabela48[[#This Row],[UCN]]+Tabela48[TIN]</f>
        <v>0.50590795490261486</v>
      </c>
      <c r="K68" s="101">
        <f>(Tabela48[[#This Row],[ IUCTI]]/SUM( Tabela48[ [ IUCTI] ] ))</f>
        <v>1.7570114294015855E-2</v>
      </c>
      <c r="L68" s="101">
        <f>3*Tabela48[cUCTI]</f>
        <v>5.2710342882047567E-2</v>
      </c>
      <c r="N68" s="119">
        <v>66</v>
      </c>
      <c r="O68" s="120" t="s">
        <v>166</v>
      </c>
      <c r="P68" s="96">
        <v>6.1262335060581832E-3</v>
      </c>
      <c r="Q68" s="119">
        <v>66</v>
      </c>
      <c r="R68" s="120" t="s">
        <v>166</v>
      </c>
      <c r="S68" s="96">
        <v>6.1262335060581832E-3</v>
      </c>
    </row>
    <row r="69" spans="1:19" x14ac:dyDescent="0.25">
      <c r="A69" s="100" t="s">
        <v>1048</v>
      </c>
      <c r="B69" s="101">
        <f>IFERROR(VLOOKUP(Tabela48[[#This Row],[MUINICIPIO]],Tabela4[],2,FALSE),0)</f>
        <v>0.14397238849827854</v>
      </c>
      <c r="C69" s="101">
        <f>(Tabela48[[#This Row],[RFTI]]-MIN(Tabela48[RFTI]))/(MAX(Tabela48[RFTI])-MIN(Tabela48[RFTI]))</f>
        <v>0.32518291694802315</v>
      </c>
      <c r="D69" s="101">
        <f>IFERROR(VLOOKUP(Tabela48[[#This Row],[MUINICIPIO]],Tabela4[],4,FALSE),0)</f>
        <v>0</v>
      </c>
      <c r="E69" s="101">
        <f>IFERROR(VLOOKUP(Tabela48[[#This Row],[MUINICIPIO]],Tabela4[],5,FALSE),0)</f>
        <v>0</v>
      </c>
      <c r="F69" s="101">
        <f>Tabela48[[#This Row],[RFTUCN]]*0.7</f>
        <v>0</v>
      </c>
      <c r="G69" s="101">
        <f>IFERROR(VLOOKUP(Tabela48[[#This Row],[MUINICIPIO]],Tabela4[],7,FALSE),0)</f>
        <v>0</v>
      </c>
      <c r="H69" s="101">
        <f>IFERROR(VLOOKUP(Tabela48[[#This Row],[MUINICIPIO]],Tabela4[],8,FALSE),0)</f>
        <v>0</v>
      </c>
      <c r="I69" s="101">
        <f>(Tabela48[[#This Row],[UC]]-MIN(Tabela48[UC]))/(MAX(Tabela48[UC])-MIN(Tabela48[UC]))</f>
        <v>0</v>
      </c>
      <c r="J69" s="101">
        <f>Tabela48[[#This Row],[UCN]]+Tabela48[TIN]</f>
        <v>0.32518291694802315</v>
      </c>
      <c r="K69" s="101">
        <f>(Tabela48[[#This Row],[ IUCTI]]/SUM( Tabela48[ [ IUCTI] ] ))</f>
        <v>1.1293558367426852E-2</v>
      </c>
      <c r="L69" s="101">
        <f>3*Tabela48[cUCTI]</f>
        <v>3.3880675102280558E-2</v>
      </c>
      <c r="N69" s="119">
        <v>67</v>
      </c>
      <c r="O69" s="120" t="s">
        <v>1052</v>
      </c>
      <c r="P69" s="96">
        <v>6.0679331827907489E-3</v>
      </c>
      <c r="Q69" s="119">
        <v>67</v>
      </c>
      <c r="R69" s="120" t="s">
        <v>200</v>
      </c>
      <c r="S69" s="96">
        <v>6.067933182790748E-3</v>
      </c>
    </row>
    <row r="70" spans="1:19" x14ac:dyDescent="0.25">
      <c r="A70" s="100" t="s">
        <v>1049</v>
      </c>
      <c r="B70" s="101">
        <f>IFERROR(VLOOKUP(Tabela48[[#This Row],[MUINICIPIO]],Tabela4[],2,FALSE),0)</f>
        <v>0</v>
      </c>
      <c r="C70" s="101">
        <f>(Tabela48[[#This Row],[RFTI]]-MIN(Tabela48[RFTI]))/(MAX(Tabela48[RFTI])-MIN(Tabela48[RFTI]))</f>
        <v>0</v>
      </c>
      <c r="D70" s="101">
        <f>IFERROR(VLOOKUP(Tabela48[[#This Row],[MUINICIPIO]],Tabela4[],4,FALSE),0)</f>
        <v>1.8634496907619852E-6</v>
      </c>
      <c r="E70" s="101">
        <f>IFERROR(VLOOKUP(Tabela48[[#This Row],[MUINICIPIO]],Tabela4[],5,FALSE),0)</f>
        <v>4.9949293169630115E-6</v>
      </c>
      <c r="F70" s="101">
        <f>Tabela48[[#This Row],[RFTUCN]]*0.7</f>
        <v>3.4964505218741078E-6</v>
      </c>
      <c r="G70" s="101">
        <f>IFERROR(VLOOKUP(Tabela48[[#This Row],[MUINICIPIO]],Tabela4[],7,FALSE),0)</f>
        <v>0</v>
      </c>
      <c r="H70" s="101">
        <f>IFERROR(VLOOKUP(Tabela48[[#This Row],[MUINICIPIO]],Tabela4[],8,FALSE),0)</f>
        <v>3.4964505218741078E-6</v>
      </c>
      <c r="I70" s="101">
        <f>(Tabela48[[#This Row],[UC]]-MIN(Tabela48[UC]))/(MAX(Tabela48[UC])-MIN(Tabela48[UC]))</f>
        <v>4.9949293169630115E-6</v>
      </c>
      <c r="J70" s="101">
        <f>Tabela48[[#This Row],[UCN]]+Tabela48[TIN]</f>
        <v>4.9949293169630115E-6</v>
      </c>
      <c r="K70" s="101">
        <f>(Tabela48[[#This Row],[ IUCTI]]/SUM( Tabela48[ [ IUCTI] ] ))</f>
        <v>1.734732141273888E-7</v>
      </c>
      <c r="L70" s="101">
        <f>3*Tabela48[cUCTI]</f>
        <v>5.2041964238216636E-7</v>
      </c>
      <c r="N70" s="119">
        <v>68</v>
      </c>
      <c r="O70" s="120" t="s">
        <v>728</v>
      </c>
      <c r="P70" s="96">
        <v>5.8574429618795474E-3</v>
      </c>
      <c r="Q70" s="119">
        <v>68</v>
      </c>
      <c r="R70" s="120" t="s">
        <v>209</v>
      </c>
      <c r="S70" s="96">
        <v>5.8574429618795474E-3</v>
      </c>
    </row>
    <row r="71" spans="1:19" x14ac:dyDescent="0.25">
      <c r="A71" s="100" t="s">
        <v>1050</v>
      </c>
      <c r="B71" s="101">
        <f>IFERROR(VLOOKUP(Tabela48[[#This Row],[MUINICIPIO]],Tabela4[],2,FALSE),0)</f>
        <v>6.2987615825313856E-2</v>
      </c>
      <c r="C71" s="101">
        <f>(Tabela48[[#This Row],[RFTI]]-MIN(Tabela48[RFTI]))/(MAX(Tabela48[RFTI])-MIN(Tabela48[RFTI]))</f>
        <v>0.14226683921356165</v>
      </c>
      <c r="D71" s="101">
        <f>IFERROR(VLOOKUP(Tabela48[[#This Row],[MUINICIPIO]],Tabela4[],4,FALSE),0)</f>
        <v>6.2669860735258931E-2</v>
      </c>
      <c r="E71" s="101">
        <f>IFERROR(VLOOKUP(Tabela48[[#This Row],[MUINICIPIO]],Tabela4[],5,FALSE),0)</f>
        <v>0.1679849615626231</v>
      </c>
      <c r="F71" s="101">
        <f>Tabela48[[#This Row],[RFTUCN]]*0.7</f>
        <v>0.11758947309383616</v>
      </c>
      <c r="G71" s="101">
        <f>IFERROR(VLOOKUP(Tabela48[[#This Row],[MUINICIPIO]],Tabela4[],7,FALSE),0)</f>
        <v>0</v>
      </c>
      <c r="H71" s="101">
        <f>IFERROR(VLOOKUP(Tabela48[[#This Row],[MUINICIPIO]],Tabela4[],8,FALSE),0)</f>
        <v>0.11758947309383616</v>
      </c>
      <c r="I71" s="101">
        <f>(Tabela48[[#This Row],[UC]]-MIN(Tabela48[UC]))/(MAX(Tabela48[UC])-MIN(Tabela48[UC]))</f>
        <v>0.1679849615626231</v>
      </c>
      <c r="J71" s="101">
        <f>Tabela48[[#This Row],[UCN]]+Tabela48[TIN]</f>
        <v>0.31025180077618475</v>
      </c>
      <c r="K71" s="101">
        <f>(Tabela48[[#This Row],[ IUCTI]]/SUM( Tabela48[ [ IUCTI] ] ))</f>
        <v>1.0775002738613051E-2</v>
      </c>
      <c r="L71" s="101">
        <f>3*Tabela48[cUCTI]</f>
        <v>3.2325008215839154E-2</v>
      </c>
      <c r="N71" s="119">
        <v>69</v>
      </c>
      <c r="O71" s="120" t="s">
        <v>1087</v>
      </c>
      <c r="P71" s="96">
        <v>5.7955369413192955E-3</v>
      </c>
      <c r="Q71" s="119">
        <v>69</v>
      </c>
      <c r="R71" s="120" t="s">
        <v>147</v>
      </c>
      <c r="S71" s="96">
        <v>5.7955369413192955E-3</v>
      </c>
    </row>
    <row r="72" spans="1:19" x14ac:dyDescent="0.25">
      <c r="A72" s="100" t="s">
        <v>1051</v>
      </c>
      <c r="B72" s="101">
        <f>IFERROR(VLOOKUP(Tabela48[[#This Row],[MUINICIPIO]],Tabela4[],2,FALSE),0)</f>
        <v>0</v>
      </c>
      <c r="C72" s="101">
        <f>(Tabela48[[#This Row],[RFTI]]-MIN(Tabela48[RFTI]))/(MAX(Tabela48[RFTI])-MIN(Tabela48[RFTI]))</f>
        <v>0</v>
      </c>
      <c r="D72" s="101">
        <f>IFERROR(VLOOKUP(Tabela48[[#This Row],[MUINICIPIO]],Tabela4[],4,FALSE),0)</f>
        <v>0</v>
      </c>
      <c r="E72" s="101">
        <f>IFERROR(VLOOKUP(Tabela48[[#This Row],[MUINICIPIO]],Tabela4[],5,FALSE),0)</f>
        <v>0</v>
      </c>
      <c r="F72" s="101">
        <f>Tabela48[[#This Row],[RFTUCN]]*0.7</f>
        <v>0</v>
      </c>
      <c r="G72" s="101">
        <f>IFERROR(VLOOKUP(Tabela48[[#This Row],[MUINICIPIO]],Tabela4[],7,FALSE),0)</f>
        <v>0</v>
      </c>
      <c r="H72" s="101">
        <f>IFERROR(VLOOKUP(Tabela48[[#This Row],[MUINICIPIO]],Tabela4[],8,FALSE),0)</f>
        <v>0</v>
      </c>
      <c r="I72" s="101">
        <f>(Tabela48[[#This Row],[UC]]-MIN(Tabela48[UC]))/(MAX(Tabela48[UC])-MIN(Tabela48[UC]))</f>
        <v>0</v>
      </c>
      <c r="J72" s="101">
        <f>Tabela48[[#This Row],[UCN]]+Tabela48[TIN]</f>
        <v>0</v>
      </c>
      <c r="K72" s="101">
        <f>(Tabela48[[#This Row],[ IUCTI]]/SUM( Tabela48[ [ IUCTI] ] ))</f>
        <v>0</v>
      </c>
      <c r="L72" s="101">
        <f>3*Tabela48[cUCTI]</f>
        <v>0</v>
      </c>
      <c r="N72" s="119">
        <v>70</v>
      </c>
      <c r="O72" s="120" t="s">
        <v>1015</v>
      </c>
      <c r="P72" s="96">
        <v>4.7803492215228423E-3</v>
      </c>
      <c r="Q72" s="119">
        <v>70</v>
      </c>
      <c r="R72" s="120" t="s">
        <v>192</v>
      </c>
      <c r="S72" s="96">
        <v>4.7803492215228414E-3</v>
      </c>
    </row>
    <row r="73" spans="1:19" x14ac:dyDescent="0.25">
      <c r="A73" s="100" t="s">
        <v>1052</v>
      </c>
      <c r="B73" s="101">
        <f>IFERROR(VLOOKUP(Tabela48[[#This Row],[MUINICIPIO]],Tabela4[],2,FALSE),0)</f>
        <v>0</v>
      </c>
      <c r="C73" s="101">
        <f>(Tabela48[[#This Row],[RFTI]]-MIN(Tabela48[RFTI]))/(MAX(Tabela48[RFTI])-MIN(Tabela48[RFTI]))</f>
        <v>0</v>
      </c>
      <c r="D73" s="101">
        <f>IFERROR(VLOOKUP(Tabela48[[#This Row],[MUINICIPIO]],Tabela4[],4,FALSE),0)</f>
        <v>2.1727251033949988E-2</v>
      </c>
      <c r="E73" s="101">
        <f>IFERROR(VLOOKUP(Tabela48[[#This Row],[MUINICIPIO]],Tabela4[],5,FALSE),0)</f>
        <v>5.8239341638525371E-2</v>
      </c>
      <c r="F73" s="101">
        <f>Tabela48[[#This Row],[RFTUCN]]*0.7</f>
        <v>4.0767539146967756E-2</v>
      </c>
      <c r="G73" s="101">
        <f>IFERROR(VLOOKUP(Tabela48[[#This Row],[MUINICIPIO]],Tabela4[],7,FALSE),0)</f>
        <v>0</v>
      </c>
      <c r="H73" s="101">
        <f>IFERROR(VLOOKUP(Tabela48[[#This Row],[MUINICIPIO]],Tabela4[],8,FALSE),0)</f>
        <v>4.0767539146967756E-2</v>
      </c>
      <c r="I73" s="101">
        <f>(Tabela48[[#This Row],[UC]]-MIN(Tabela48[UC]))/(MAX(Tabela48[UC])-MIN(Tabela48[UC]))</f>
        <v>5.8239341638525371E-2</v>
      </c>
      <c r="J73" s="101">
        <f>Tabela48[[#This Row],[UCN]]+Tabela48[TIN]</f>
        <v>5.8239341638525371E-2</v>
      </c>
      <c r="K73" s="101">
        <f>(Tabela48[[#This Row],[ IUCTI]]/SUM( Tabela48[ [ IUCTI] ] ))</f>
        <v>2.0226443942635828E-3</v>
      </c>
      <c r="L73" s="101">
        <f>3*Tabela48[cUCTI]</f>
        <v>6.0679331827907489E-3</v>
      </c>
      <c r="N73" s="119">
        <v>71</v>
      </c>
      <c r="O73" s="120" t="s">
        <v>1065</v>
      </c>
      <c r="P73" s="96">
        <v>3.6914759520480589E-3</v>
      </c>
      <c r="Q73" s="119">
        <v>71</v>
      </c>
      <c r="R73" s="120" t="s">
        <v>145</v>
      </c>
      <c r="S73" s="96">
        <v>3.6914759520480589E-3</v>
      </c>
    </row>
    <row r="74" spans="1:19" x14ac:dyDescent="0.25">
      <c r="A74" s="100" t="s">
        <v>1053</v>
      </c>
      <c r="B74" s="101">
        <f>IFERROR(VLOOKUP(Tabela48[[#This Row],[MUINICIPIO]],Tabela4[],2,FALSE),0)</f>
        <v>0</v>
      </c>
      <c r="C74" s="101">
        <f>(Tabela48[[#This Row],[RFTI]]-MIN(Tabela48[RFTI]))/(MAX(Tabela48[RFTI])-MIN(Tabela48[RFTI]))</f>
        <v>0</v>
      </c>
      <c r="D74" s="101">
        <f>IFERROR(VLOOKUP(Tabela48[[#This Row],[MUINICIPIO]],Tabela4[],4,FALSE),0)</f>
        <v>4.5434278300375344E-2</v>
      </c>
      <c r="E74" s="101">
        <f>IFERROR(VLOOKUP(Tabela48[[#This Row],[MUINICIPIO]],Tabela4[],5,FALSE),0)</f>
        <v>0.12178542291893189</v>
      </c>
      <c r="F74" s="101">
        <f>Tabela48[[#This Row],[RFTUCN]]*0.7</f>
        <v>8.5249796043252321E-2</v>
      </c>
      <c r="G74" s="101">
        <f>IFERROR(VLOOKUP(Tabela48[[#This Row],[MUINICIPIO]],Tabela4[],7,FALSE),0)</f>
        <v>0</v>
      </c>
      <c r="H74" s="101">
        <f>IFERROR(VLOOKUP(Tabela48[[#This Row],[MUINICIPIO]],Tabela4[],8,FALSE),0)</f>
        <v>8.5249796043252321E-2</v>
      </c>
      <c r="I74" s="101">
        <f>(Tabela48[[#This Row],[UC]]-MIN(Tabela48[UC]))/(MAX(Tabela48[UC])-MIN(Tabela48[UC]))</f>
        <v>0.12178542291893189</v>
      </c>
      <c r="J74" s="101">
        <f>Tabela48[[#This Row],[UCN]]+Tabela48[TIN]</f>
        <v>0.12178542291893189</v>
      </c>
      <c r="K74" s="101">
        <f>(Tabela48[[#This Row],[ IUCTI]]/SUM( Tabela48[ [ IUCTI] ] ))</f>
        <v>4.2295911327241151E-3</v>
      </c>
      <c r="L74" s="101">
        <f>3*Tabela48[cUCTI]</f>
        <v>1.2688773398172346E-2</v>
      </c>
      <c r="N74" s="119">
        <v>72</v>
      </c>
      <c r="O74" s="120" t="s">
        <v>1081</v>
      </c>
      <c r="P74" s="96">
        <v>3.6801736226610999E-3</v>
      </c>
      <c r="Q74" s="119">
        <v>72</v>
      </c>
      <c r="R74" s="120" t="s">
        <v>214</v>
      </c>
      <c r="S74" s="96">
        <v>3.6801736226611003E-3</v>
      </c>
    </row>
    <row r="75" spans="1:19" x14ac:dyDescent="0.25">
      <c r="A75" s="100" t="s">
        <v>1054</v>
      </c>
      <c r="B75" s="101">
        <f>IFERROR(VLOOKUP(Tabela48[[#This Row],[MUINICIPIO]],Tabela4[],2,FALSE),0)</f>
        <v>0</v>
      </c>
      <c r="C75" s="101">
        <f>(Tabela48[[#This Row],[RFTI]]-MIN(Tabela48[RFTI]))/(MAX(Tabela48[RFTI])-MIN(Tabela48[RFTI]))</f>
        <v>0</v>
      </c>
      <c r="D75" s="101">
        <f>IFERROR(VLOOKUP(Tabela48[[#This Row],[MUINICIPIO]],Tabela4[],4,FALSE),0)</f>
        <v>4.7653054113725883E-2</v>
      </c>
      <c r="E75" s="101">
        <f>IFERROR(VLOOKUP(Tabela48[[#This Row],[MUINICIPIO]],Tabela4[],5,FALSE),0)</f>
        <v>0.12773279483501579</v>
      </c>
      <c r="F75" s="101">
        <f>Tabela48[[#This Row],[RFTUCN]]*0.7</f>
        <v>8.941295638451105E-2</v>
      </c>
      <c r="G75" s="101">
        <f>IFERROR(VLOOKUP(Tabela48[[#This Row],[MUINICIPIO]],Tabela4[],7,FALSE),0)</f>
        <v>0</v>
      </c>
      <c r="H75" s="101">
        <f>IFERROR(VLOOKUP(Tabela48[[#This Row],[MUINICIPIO]],Tabela4[],8,FALSE),0)</f>
        <v>8.941295638451105E-2</v>
      </c>
      <c r="I75" s="101">
        <f>(Tabela48[[#This Row],[UC]]-MIN(Tabela48[UC]))/(MAX(Tabela48[UC])-MIN(Tabela48[UC]))</f>
        <v>0.12773279483501579</v>
      </c>
      <c r="J75" s="101">
        <f>Tabela48[[#This Row],[UCN]]+Tabela48[TIN]</f>
        <v>0.12773279483501579</v>
      </c>
      <c r="K75" s="101">
        <f>(Tabela48[[#This Row],[ IUCTI]]/SUM( Tabela48[ [ IUCTI] ] ))</f>
        <v>4.4361425484549261E-3</v>
      </c>
      <c r="L75" s="101">
        <f>3*Tabela48[cUCTI]</f>
        <v>1.3308427645364778E-2</v>
      </c>
      <c r="N75" s="119">
        <v>73</v>
      </c>
      <c r="O75" s="120" t="s">
        <v>1011</v>
      </c>
      <c r="P75" s="96">
        <v>3.342509843682482E-3</v>
      </c>
      <c r="Q75" s="119">
        <v>73</v>
      </c>
      <c r="R75" s="120" t="s">
        <v>92</v>
      </c>
      <c r="S75" s="96">
        <v>3.342509843682482E-3</v>
      </c>
    </row>
    <row r="76" spans="1:19" x14ac:dyDescent="0.25">
      <c r="A76" s="100" t="s">
        <v>587</v>
      </c>
      <c r="B76" s="101">
        <f>IFERROR(VLOOKUP(Tabela48[[#This Row],[MUINICIPIO]],Tabela4[],2,FALSE),0)</f>
        <v>8.3526909600781631E-4</v>
      </c>
      <c r="C76" s="101">
        <f>(Tabela48[[#This Row],[RFTI]]-MIN(Tabela48[RFTI]))/(MAX(Tabela48[RFTI])-MIN(Tabela48[RFTI]))</f>
        <v>1.8865786968562223E-3</v>
      </c>
      <c r="D76" s="101">
        <f>IFERROR(VLOOKUP(Tabela48[[#This Row],[MUINICIPIO]],Tabela4[],4,FALSE),0)</f>
        <v>3.7242704704455222E-4</v>
      </c>
      <c r="E76" s="101">
        <f>IFERROR(VLOOKUP(Tabela48[[#This Row],[MUINICIPIO]],Tabela4[],5,FALSE),0)</f>
        <v>9.9828119049037559E-4</v>
      </c>
      <c r="F76" s="101">
        <f>Tabela48[[#This Row],[RFTUCN]]*0.7</f>
        <v>6.9879683334326289E-4</v>
      </c>
      <c r="G76" s="101">
        <f>IFERROR(VLOOKUP(Tabela48[[#This Row],[MUINICIPIO]],Tabela4[],7,FALSE),0)</f>
        <v>0</v>
      </c>
      <c r="H76" s="101">
        <f>IFERROR(VLOOKUP(Tabela48[[#This Row],[MUINICIPIO]],Tabela4[],8,FALSE),0)</f>
        <v>6.9879683334326289E-4</v>
      </c>
      <c r="I76" s="101">
        <f>(Tabela48[[#This Row],[UC]]-MIN(Tabela48[UC]))/(MAX(Tabela48[UC])-MIN(Tabela48[UC]))</f>
        <v>9.9828119049037559E-4</v>
      </c>
      <c r="J76" s="101">
        <f>Tabela48[[#This Row],[UCN]]+Tabela48[TIN]</f>
        <v>2.8848598873465981E-3</v>
      </c>
      <c r="K76" s="101">
        <f>(Tabela48[[#This Row],[ IUCTI]]/SUM( Tabela48[ [ IUCTI] ] ))</f>
        <v>1.0019079054145043E-4</v>
      </c>
      <c r="L76" s="101">
        <f>3*Tabela48[cUCTI]</f>
        <v>3.0057237162435128E-4</v>
      </c>
      <c r="N76" s="119">
        <v>74</v>
      </c>
      <c r="O76" s="120" t="s">
        <v>470</v>
      </c>
      <c r="P76" s="96">
        <v>3.096858494925114E-3</v>
      </c>
      <c r="Q76" s="119">
        <v>74</v>
      </c>
      <c r="R76" s="120" t="s">
        <v>266</v>
      </c>
      <c r="S76" s="96">
        <v>3.0968584949251144E-3</v>
      </c>
    </row>
    <row r="77" spans="1:19" x14ac:dyDescent="0.25">
      <c r="A77" s="100" t="s">
        <v>1055</v>
      </c>
      <c r="B77" s="101">
        <f>IFERROR(VLOOKUP(Tabela48[[#This Row],[MUINICIPIO]],Tabela4[],2,FALSE),0)</f>
        <v>0</v>
      </c>
      <c r="C77" s="101">
        <f>(Tabela48[[#This Row],[RFTI]]-MIN(Tabela48[RFTI]))/(MAX(Tabela48[RFTI])-MIN(Tabela48[RFTI]))</f>
        <v>0</v>
      </c>
      <c r="D77" s="101">
        <f>IFERROR(VLOOKUP(Tabela48[[#This Row],[MUINICIPIO]],Tabela4[],4,FALSE),0)</f>
        <v>0</v>
      </c>
      <c r="E77" s="101">
        <f>IFERROR(VLOOKUP(Tabela48[[#This Row],[MUINICIPIO]],Tabela4[],5,FALSE),0)</f>
        <v>0</v>
      </c>
      <c r="F77" s="101">
        <f>Tabela48[[#This Row],[RFTUCN]]*0.7</f>
        <v>0</v>
      </c>
      <c r="G77" s="101">
        <f>IFERROR(VLOOKUP(Tabela48[[#This Row],[MUINICIPIO]],Tabela4[],7,FALSE),0)</f>
        <v>0</v>
      </c>
      <c r="H77" s="101">
        <f>IFERROR(VLOOKUP(Tabela48[[#This Row],[MUINICIPIO]],Tabela4[],8,FALSE),0)</f>
        <v>0</v>
      </c>
      <c r="I77" s="101">
        <f>(Tabela48[[#This Row],[UC]]-MIN(Tabela48[UC]))/(MAX(Tabela48[UC])-MIN(Tabela48[UC]))</f>
        <v>0</v>
      </c>
      <c r="J77" s="101">
        <f>Tabela48[[#This Row],[UCN]]+Tabela48[TIN]</f>
        <v>0</v>
      </c>
      <c r="K77" s="101">
        <f>(Tabela48[[#This Row],[ IUCTI]]/SUM( Tabela48[ [ IUCTI] ] ))</f>
        <v>0</v>
      </c>
      <c r="L77" s="101">
        <f>3*Tabela48[cUCTI]</f>
        <v>0</v>
      </c>
      <c r="N77" s="119">
        <v>75</v>
      </c>
      <c r="O77" s="120" t="s">
        <v>1016</v>
      </c>
      <c r="P77" s="96">
        <v>2.8205533905345951E-3</v>
      </c>
      <c r="Q77" s="119">
        <v>75</v>
      </c>
      <c r="R77" s="120" t="s">
        <v>79</v>
      </c>
      <c r="S77" s="96">
        <v>2.8205533905345946E-3</v>
      </c>
    </row>
    <row r="78" spans="1:19" x14ac:dyDescent="0.25">
      <c r="A78" s="100" t="s">
        <v>493</v>
      </c>
      <c r="B78" s="101">
        <f>IFERROR(VLOOKUP(Tabela48[[#This Row],[MUINICIPIO]],Tabela4[],2,FALSE),0)</f>
        <v>0.11486307666038906</v>
      </c>
      <c r="C78" s="101">
        <f>(Tabela48[[#This Row],[RFTI]]-MIN(Tabela48[RFTI]))/(MAX(Tabela48[RFTI])-MIN(Tabela48[RFTI]))</f>
        <v>0.25943523412821839</v>
      </c>
      <c r="D78" s="101">
        <f>IFERROR(VLOOKUP(Tabela48[[#This Row],[MUINICIPIO]],Tabela4[],4,FALSE),0)</f>
        <v>8.5223122942487808E-5</v>
      </c>
      <c r="E78" s="101">
        <f>IFERROR(VLOOKUP(Tabela48[[#This Row],[MUINICIPIO]],Tabela4[],5,FALSE),0)</f>
        <v>2.2843840506072839E-4</v>
      </c>
      <c r="F78" s="101">
        <f>Tabela48[[#This Row],[RFTUCN]]*0.7</f>
        <v>1.5990688354250988E-4</v>
      </c>
      <c r="G78" s="101">
        <f>IFERROR(VLOOKUP(Tabela48[[#This Row],[MUINICIPIO]],Tabela4[],7,FALSE),0)</f>
        <v>0</v>
      </c>
      <c r="H78" s="101">
        <f>IFERROR(VLOOKUP(Tabela48[[#This Row],[MUINICIPIO]],Tabela4[],8,FALSE),0)</f>
        <v>1.5990688354250988E-4</v>
      </c>
      <c r="I78" s="101">
        <f>(Tabela48[[#This Row],[UC]]-MIN(Tabela48[UC]))/(MAX(Tabela48[UC])-MIN(Tabela48[UC]))</f>
        <v>2.2843840506072842E-4</v>
      </c>
      <c r="J78" s="101">
        <f>Tabela48[[#This Row],[UCN]]+Tabela48[TIN]</f>
        <v>0.2596636725332791</v>
      </c>
      <c r="K78" s="101">
        <f>(Tabela48[[#This Row],[ IUCTI]]/SUM( Tabela48[ [ IUCTI] ] ))</f>
        <v>9.0180839423484593E-3</v>
      </c>
      <c r="L78" s="101">
        <f>3*Tabela48[cUCTI]</f>
        <v>2.7054251827045378E-2</v>
      </c>
      <c r="N78" s="119">
        <v>76</v>
      </c>
      <c r="O78" s="120" t="s">
        <v>1017</v>
      </c>
      <c r="P78" s="96">
        <v>2.561276281869738E-3</v>
      </c>
      <c r="Q78" s="119">
        <v>76</v>
      </c>
      <c r="R78" s="120" t="s">
        <v>88</v>
      </c>
      <c r="S78" s="96">
        <v>2.5612762818697384E-3</v>
      </c>
    </row>
    <row r="79" spans="1:19" x14ac:dyDescent="0.25">
      <c r="A79" s="100" t="s">
        <v>1056</v>
      </c>
      <c r="B79" s="101">
        <f>IFERROR(VLOOKUP(Tabela48[[#This Row],[MUINICIPIO]],Tabela4[],2,FALSE),0)</f>
        <v>0</v>
      </c>
      <c r="C79" s="101">
        <f>(Tabela48[[#This Row],[RFTI]]-MIN(Tabela48[RFTI]))/(MAX(Tabela48[RFTI])-MIN(Tabela48[RFTI]))</f>
        <v>0</v>
      </c>
      <c r="D79" s="101">
        <f>IFERROR(VLOOKUP(Tabela48[[#This Row],[MUINICIPIO]],Tabela4[],4,FALSE),0)</f>
        <v>0</v>
      </c>
      <c r="E79" s="101">
        <f>IFERROR(VLOOKUP(Tabela48[[#This Row],[MUINICIPIO]],Tabela4[],5,FALSE),0)</f>
        <v>0</v>
      </c>
      <c r="F79" s="101">
        <f>Tabela48[[#This Row],[RFTUCN]]*0.7</f>
        <v>0</v>
      </c>
      <c r="G79" s="101">
        <f>IFERROR(VLOOKUP(Tabela48[[#This Row],[MUINICIPIO]],Tabela4[],7,FALSE),0)</f>
        <v>0</v>
      </c>
      <c r="H79" s="101">
        <f>IFERROR(VLOOKUP(Tabela48[[#This Row],[MUINICIPIO]],Tabela4[],8,FALSE),0)</f>
        <v>0</v>
      </c>
      <c r="I79" s="101">
        <f>(Tabela48[[#This Row],[UC]]-MIN(Tabela48[UC]))/(MAX(Tabela48[UC])-MIN(Tabela48[UC]))</f>
        <v>0</v>
      </c>
      <c r="J79" s="101">
        <f>Tabela48[[#This Row],[UCN]]+Tabela48[TIN]</f>
        <v>0</v>
      </c>
      <c r="K79" s="101">
        <f>(Tabela48[[#This Row],[ IUCTI]]/SUM( Tabela48[ [ IUCTI] ] ))</f>
        <v>0</v>
      </c>
      <c r="L79" s="101">
        <f>3*Tabela48[cUCTI]</f>
        <v>0</v>
      </c>
      <c r="N79" s="119">
        <v>77</v>
      </c>
      <c r="O79" s="120" t="s">
        <v>1027</v>
      </c>
      <c r="P79" s="96">
        <v>2.2481446588974462E-3</v>
      </c>
      <c r="Q79" s="119">
        <v>77</v>
      </c>
      <c r="R79" s="120" t="s">
        <v>64</v>
      </c>
      <c r="S79" s="96">
        <v>2.2481446588974462E-3</v>
      </c>
    </row>
    <row r="80" spans="1:19" x14ac:dyDescent="0.25">
      <c r="A80" s="100" t="s">
        <v>531</v>
      </c>
      <c r="B80" s="101">
        <f>IFERROR(VLOOKUP(Tabela48[[#This Row],[MUINICIPIO]],Tabela4[],2,FALSE),0)</f>
        <v>4.5163628334178012E-3</v>
      </c>
      <c r="C80" s="101">
        <f>(Tabela48[[#This Row],[RFTI]]-MIN(Tabela48[RFTI]))/(MAX(Tabela48[RFTI])-MIN(Tabela48[RFTI]))</f>
        <v>1.0200872927686407E-2</v>
      </c>
      <c r="D80" s="101">
        <f>IFERROR(VLOOKUP(Tabela48[[#This Row],[MUINICIPIO]],Tabela4[],4,FALSE),0)</f>
        <v>8.9433938253268315E-5</v>
      </c>
      <c r="E80" s="101">
        <f>IFERROR(VLOOKUP(Tabela48[[#This Row],[MUINICIPIO]],Tabela4[],5,FALSE),0)</f>
        <v>2.397253879872885E-4</v>
      </c>
      <c r="F80" s="101">
        <f>Tabela48[[#This Row],[RFTUCN]]*0.7</f>
        <v>1.6780777159110193E-4</v>
      </c>
      <c r="G80" s="101">
        <f>IFERROR(VLOOKUP(Tabela48[[#This Row],[MUINICIPIO]],Tabela4[],7,FALSE),0)</f>
        <v>0</v>
      </c>
      <c r="H80" s="101">
        <f>IFERROR(VLOOKUP(Tabela48[[#This Row],[MUINICIPIO]],Tabela4[],8,FALSE),0)</f>
        <v>1.6780777159110193E-4</v>
      </c>
      <c r="I80" s="101">
        <f>(Tabela48[[#This Row],[UC]]-MIN(Tabela48[UC]))/(MAX(Tabela48[UC])-MIN(Tabela48[UC]))</f>
        <v>2.3972538798728847E-4</v>
      </c>
      <c r="J80" s="101">
        <f>Tabela48[[#This Row],[UCN]]+Tabela48[TIN]</f>
        <v>1.0440598315673694E-2</v>
      </c>
      <c r="K80" s="101">
        <f>(Tabela48[[#This Row],[ IUCTI]]/SUM( Tabela48[ [ IUCTI] ] ))</f>
        <v>3.6260055594422932E-4</v>
      </c>
      <c r="L80" s="101">
        <f>3*Tabela48[cUCTI]</f>
        <v>1.087801667832688E-3</v>
      </c>
      <c r="N80" s="119">
        <v>78</v>
      </c>
      <c r="O80" s="120" t="s">
        <v>489</v>
      </c>
      <c r="P80" s="96">
        <v>1.1921869717547418E-3</v>
      </c>
      <c r="Q80" s="119">
        <v>78</v>
      </c>
      <c r="R80" s="120" t="s">
        <v>110</v>
      </c>
      <c r="S80" s="96">
        <v>1.1921869717547418E-3</v>
      </c>
    </row>
    <row r="81" spans="1:19" x14ac:dyDescent="0.25">
      <c r="A81" s="100" t="s">
        <v>1057</v>
      </c>
      <c r="B81" s="101">
        <f>IFERROR(VLOOKUP(Tabela48[[#This Row],[MUINICIPIO]],Tabela4[],2,FALSE),0)</f>
        <v>0</v>
      </c>
      <c r="C81" s="101">
        <f>(Tabela48[[#This Row],[RFTI]]-MIN(Tabela48[RFTI]))/(MAX(Tabela48[RFTI])-MIN(Tabela48[RFTI]))</f>
        <v>0</v>
      </c>
      <c r="D81" s="101">
        <f>IFERROR(VLOOKUP(Tabela48[[#This Row],[MUINICIPIO]],Tabela4[],4,FALSE),0)</f>
        <v>0</v>
      </c>
      <c r="E81" s="101">
        <f>IFERROR(VLOOKUP(Tabela48[[#This Row],[MUINICIPIO]],Tabela4[],5,FALSE),0)</f>
        <v>0</v>
      </c>
      <c r="F81" s="101">
        <f>Tabela48[[#This Row],[RFTUCN]]*0.7</f>
        <v>0</v>
      </c>
      <c r="G81" s="101">
        <f>IFERROR(VLOOKUP(Tabela48[[#This Row],[MUINICIPIO]],Tabela4[],7,FALSE),0)</f>
        <v>0</v>
      </c>
      <c r="H81" s="101">
        <f>IFERROR(VLOOKUP(Tabela48[[#This Row],[MUINICIPIO]],Tabela4[],8,FALSE),0)</f>
        <v>0</v>
      </c>
      <c r="I81" s="101">
        <f>(Tabela48[[#This Row],[UC]]-MIN(Tabela48[UC]))/(MAX(Tabela48[UC])-MIN(Tabela48[UC]))</f>
        <v>0</v>
      </c>
      <c r="J81" s="101">
        <f>Tabela48[[#This Row],[UCN]]+Tabela48[TIN]</f>
        <v>0</v>
      </c>
      <c r="K81" s="101">
        <f>(Tabela48[[#This Row],[ IUCTI]]/SUM( Tabela48[ [ IUCTI] ] ))</f>
        <v>0</v>
      </c>
      <c r="L81" s="101">
        <f>3*Tabela48[cUCTI]</f>
        <v>0</v>
      </c>
      <c r="N81" s="119">
        <v>79</v>
      </c>
      <c r="O81" s="120" t="s">
        <v>1069</v>
      </c>
      <c r="P81" s="96">
        <v>1.1613691701030692E-3</v>
      </c>
      <c r="Q81" s="119">
        <v>79</v>
      </c>
      <c r="R81" s="120" t="s">
        <v>35</v>
      </c>
      <c r="S81" s="96">
        <v>1.1613691701030692E-3</v>
      </c>
    </row>
    <row r="82" spans="1:19" x14ac:dyDescent="0.25">
      <c r="A82" s="89" t="s">
        <v>1058</v>
      </c>
      <c r="B82" s="101">
        <f>IFERROR(VLOOKUP(Tabela48[[#This Row],[MUINICIPIO]],Tabela4[],2,FALSE),0)</f>
        <v>7.5495324437464302E-5</v>
      </c>
      <c r="C82" s="101">
        <f>(Tabela48[[#This Row],[RFTI]]-MIN(Tabela48[RFTI]))/(MAX(Tabela48[RFTI])-MIN(Tabela48[RFTI]))</f>
        <v>1.7051734761492517E-4</v>
      </c>
      <c r="D82" s="101">
        <f>IFERROR(VLOOKUP(Tabela48[[#This Row],[MUINICIPIO]],Tabela4[],4,FALSE),0)</f>
        <v>9.1561951209930426E-6</v>
      </c>
      <c r="E82" s="101">
        <f>IFERROR(VLOOKUP(Tabela48[[#This Row],[MUINICIPIO]],Tabela4[],5,FALSE),0)</f>
        <v>2.454294723834507E-5</v>
      </c>
      <c r="F82" s="101">
        <f>Tabela48[[#This Row],[RFTUCN]]*0.7</f>
        <v>1.7180063066841549E-5</v>
      </c>
      <c r="G82" s="101">
        <f>IFERROR(VLOOKUP(Tabela48[[#This Row],[MUINICIPIO]],Tabela4[],7,FALSE),0)</f>
        <v>0.15</v>
      </c>
      <c r="H82" s="101">
        <f>IFERROR(VLOOKUP(Tabela48[[#This Row],[MUINICIPIO]],Tabela4[],8,FALSE),0)</f>
        <v>0.15001718006306683</v>
      </c>
      <c r="I82" s="101">
        <f>(Tabela48[[#This Row],[UC]]-MIN(Tabela48[UC]))/(MAX(Tabela48[UC])-MIN(Tabela48[UC]))</f>
        <v>0.21431025723295263</v>
      </c>
      <c r="J82" s="101">
        <f>Tabela48[[#This Row],[UCN]]+Tabela48[TIN]</f>
        <v>0.21448077458056755</v>
      </c>
      <c r="K82" s="101">
        <f>(Tabela48[[#This Row],[ IUCTI]]/SUM( Tabela48[ [ IUCTI] ] ))</f>
        <v>7.4488880570676803E-3</v>
      </c>
      <c r="L82" s="101">
        <f>3*Tabela48[cUCTI]</f>
        <v>2.234666417120304E-2</v>
      </c>
      <c r="N82" s="119">
        <v>80</v>
      </c>
      <c r="O82" s="120" t="s">
        <v>531</v>
      </c>
      <c r="P82" s="96">
        <v>1.087801667832688E-3</v>
      </c>
      <c r="Q82" s="119">
        <v>80</v>
      </c>
      <c r="R82" s="120" t="s">
        <v>137</v>
      </c>
      <c r="S82" s="96">
        <v>1.087801667832688E-3</v>
      </c>
    </row>
    <row r="83" spans="1:19" x14ac:dyDescent="0.25">
      <c r="A83" s="89" t="s">
        <v>1059</v>
      </c>
      <c r="B83" s="101">
        <f>IFERROR(VLOOKUP(Tabela48[[#This Row],[MUINICIPIO]],Tabela4[],2,FALSE),0)</f>
        <v>0.31215984353572002</v>
      </c>
      <c r="C83" s="101">
        <f>(Tabela48[[#This Row],[RFTI]]-MIN(Tabela48[RFTI]))/(MAX(Tabela48[RFTI])-MIN(Tabela48[RFTI]))</f>
        <v>0.7050591403934211</v>
      </c>
      <c r="D83" s="101">
        <f>IFERROR(VLOOKUP(Tabela48[[#This Row],[MUINICIPIO]],Tabela4[],4,FALSE),0)</f>
        <v>0</v>
      </c>
      <c r="E83" s="101">
        <f>IFERROR(VLOOKUP(Tabela48[[#This Row],[MUINICIPIO]],Tabela4[],5,FALSE),0)</f>
        <v>0</v>
      </c>
      <c r="F83" s="101">
        <f>Tabela48[[#This Row],[RFTUCN]]*0.7</f>
        <v>0</v>
      </c>
      <c r="G83" s="101">
        <f>IFERROR(VLOOKUP(Tabela48[[#This Row],[MUINICIPIO]],Tabela4[],7,FALSE),0)</f>
        <v>0</v>
      </c>
      <c r="H83" s="101">
        <f>IFERROR(VLOOKUP(Tabela48[[#This Row],[MUINICIPIO]],Tabela4[],8,FALSE),0)</f>
        <v>0</v>
      </c>
      <c r="I83" s="101">
        <f>(Tabela48[[#This Row],[UC]]-MIN(Tabela48[UC]))/(MAX(Tabela48[UC])-MIN(Tabela48[UC]))</f>
        <v>0</v>
      </c>
      <c r="J83" s="101">
        <f>Tabela48[[#This Row],[UCN]]+Tabela48[TIN]</f>
        <v>0.7050591403934211</v>
      </c>
      <c r="K83" s="101">
        <f>(Tabela48[[#This Row],[ IUCTI]]/SUM( Tabela48[ [ IUCTI] ] ))</f>
        <v>2.4486607812161429E-2</v>
      </c>
      <c r="L83" s="101">
        <f>3*Tabela48[cUCTI]</f>
        <v>7.3459823436484287E-2</v>
      </c>
      <c r="N83" s="119">
        <v>81</v>
      </c>
      <c r="O83" s="120" t="s">
        <v>1105</v>
      </c>
      <c r="P83" s="96">
        <v>9.262891571511898E-4</v>
      </c>
      <c r="Q83" s="119">
        <v>81</v>
      </c>
      <c r="R83" s="120" t="s">
        <v>81</v>
      </c>
      <c r="S83" s="96">
        <v>9.262891571511898E-4</v>
      </c>
    </row>
    <row r="84" spans="1:19" x14ac:dyDescent="0.25">
      <c r="A84" s="89" t="s">
        <v>1060</v>
      </c>
      <c r="B84" s="101">
        <f>IFERROR(VLOOKUP(Tabela48[[#This Row],[MUINICIPIO]],Tabela4[],2,FALSE),0)</f>
        <v>0</v>
      </c>
      <c r="C84" s="101">
        <f>(Tabela48[[#This Row],[RFTI]]-MIN(Tabela48[RFTI]))/(MAX(Tabela48[RFTI])-MIN(Tabela48[RFTI]))</f>
        <v>0</v>
      </c>
      <c r="D84" s="101">
        <f>IFERROR(VLOOKUP(Tabela48[[#This Row],[MUINICIPIO]],Tabela4[],4,FALSE),0)</f>
        <v>0</v>
      </c>
      <c r="E84" s="101">
        <f>IFERROR(VLOOKUP(Tabela48[[#This Row],[MUINICIPIO]],Tabela4[],5,FALSE),0)</f>
        <v>0</v>
      </c>
      <c r="F84" s="101">
        <f>Tabela48[[#This Row],[RFTUCN]]*0.7</f>
        <v>0</v>
      </c>
      <c r="G84" s="101">
        <f>IFERROR(VLOOKUP(Tabela48[[#This Row],[MUINICIPIO]],Tabela4[],7,FALSE),0)</f>
        <v>0</v>
      </c>
      <c r="H84" s="101">
        <f>IFERROR(VLOOKUP(Tabela48[[#This Row],[MUINICIPIO]],Tabela4[],8,FALSE),0)</f>
        <v>0</v>
      </c>
      <c r="I84" s="101">
        <f>(Tabela48[[#This Row],[UC]]-MIN(Tabela48[UC]))/(MAX(Tabela48[UC])-MIN(Tabela48[UC]))</f>
        <v>0</v>
      </c>
      <c r="J84" s="101">
        <f>Tabela48[[#This Row],[UCN]]+Tabela48[TIN]</f>
        <v>0</v>
      </c>
      <c r="K84" s="101">
        <f>(Tabela48[[#This Row],[ IUCTI]]/SUM( Tabela48[ [ IUCTI] ] ))</f>
        <v>0</v>
      </c>
      <c r="L84" s="101">
        <f>3*Tabela48[cUCTI]</f>
        <v>0</v>
      </c>
      <c r="N84" s="119">
        <v>82</v>
      </c>
      <c r="O84" s="120" t="s">
        <v>1010</v>
      </c>
      <c r="P84" s="96">
        <v>5.5661132961534678E-4</v>
      </c>
      <c r="Q84" s="119">
        <v>82</v>
      </c>
      <c r="R84" s="120" t="s">
        <v>217</v>
      </c>
      <c r="S84" s="96">
        <v>5.5661132961534678E-4</v>
      </c>
    </row>
    <row r="85" spans="1:19" x14ac:dyDescent="0.25">
      <c r="A85" s="89" t="s">
        <v>1061</v>
      </c>
      <c r="B85" s="101">
        <f>IFERROR(VLOOKUP(Tabela48[[#This Row],[MUINICIPIO]],Tabela4[],2,FALSE),0)</f>
        <v>0</v>
      </c>
      <c r="C85" s="101">
        <f>(Tabela48[[#This Row],[RFTI]]-MIN(Tabela48[RFTI]))/(MAX(Tabela48[RFTI])-MIN(Tabela48[RFTI]))</f>
        <v>0</v>
      </c>
      <c r="D85" s="101">
        <f>IFERROR(VLOOKUP(Tabela48[[#This Row],[MUINICIPIO]],Tabela4[],4,FALSE),0)</f>
        <v>0</v>
      </c>
      <c r="E85" s="101">
        <f>IFERROR(VLOOKUP(Tabela48[[#This Row],[MUINICIPIO]],Tabela4[],5,FALSE),0)</f>
        <v>0</v>
      </c>
      <c r="F85" s="101">
        <f>Tabela48[[#This Row],[RFTUCN]]*0.7</f>
        <v>0</v>
      </c>
      <c r="G85" s="101">
        <f>IFERROR(VLOOKUP(Tabela48[[#This Row],[MUINICIPIO]],Tabela4[],7,FALSE),0)</f>
        <v>0</v>
      </c>
      <c r="H85" s="101">
        <f>IFERROR(VLOOKUP(Tabela48[[#This Row],[MUINICIPIO]],Tabela4[],8,FALSE),0)</f>
        <v>0</v>
      </c>
      <c r="I85" s="101">
        <f>(Tabela48[[#This Row],[UC]]-MIN(Tabela48[UC]))/(MAX(Tabela48[UC])-MIN(Tabela48[UC]))</f>
        <v>0</v>
      </c>
      <c r="J85" s="101">
        <f>Tabela48[[#This Row],[UCN]]+Tabela48[TIN]</f>
        <v>0</v>
      </c>
      <c r="K85" s="101">
        <f>(Tabela48[[#This Row],[ IUCTI]]/SUM( Tabela48[ [ IUCTI] ] ))</f>
        <v>0</v>
      </c>
      <c r="L85" s="101">
        <f>3*Tabela48[cUCTI]</f>
        <v>0</v>
      </c>
      <c r="N85" s="119">
        <v>83</v>
      </c>
      <c r="O85" s="120" t="s">
        <v>1040</v>
      </c>
      <c r="P85" s="96">
        <v>4.2278193975702334E-4</v>
      </c>
      <c r="Q85" s="119">
        <v>83</v>
      </c>
      <c r="R85" s="120" t="s">
        <v>254</v>
      </c>
      <c r="S85" s="96">
        <v>4.2278193975702329E-4</v>
      </c>
    </row>
    <row r="86" spans="1:19" x14ac:dyDescent="0.25">
      <c r="A86" s="89" t="s">
        <v>1062</v>
      </c>
      <c r="B86" s="101">
        <f>IFERROR(VLOOKUP(Tabela48[[#This Row],[MUINICIPIO]],Tabela4[],2,FALSE),0)</f>
        <v>2.3694471388006712E-2</v>
      </c>
      <c r="C86" s="101">
        <f>(Tabela48[[#This Row],[RFTI]]-MIN(Tabela48[RFTI]))/(MAX(Tabela48[RFTI])-MIN(Tabela48[RFTI]))</f>
        <v>5.3517465410290288E-2</v>
      </c>
      <c r="D86" s="101">
        <f>IFERROR(VLOOKUP(Tabela48[[#This Row],[MUINICIPIO]],Tabela4[],4,FALSE),0)</f>
        <v>0.11898648588593187</v>
      </c>
      <c r="E86" s="101">
        <f>IFERROR(VLOOKUP(Tabela48[[#This Row],[MUINICIPIO]],Tabela4[],5,FALSE),0)</f>
        <v>0.31894023735678045</v>
      </c>
      <c r="F86" s="101">
        <f>Tabela48[[#This Row],[RFTUCN]]*0.7</f>
        <v>0.22325816614974631</v>
      </c>
      <c r="G86" s="101">
        <f>IFERROR(VLOOKUP(Tabela48[[#This Row],[MUINICIPIO]],Tabela4[],7,FALSE),0)</f>
        <v>0.15</v>
      </c>
      <c r="H86" s="101">
        <f>IFERROR(VLOOKUP(Tabela48[[#This Row],[MUINICIPIO]],Tabela4[],8,FALSE),0)</f>
        <v>0.37325816614974627</v>
      </c>
      <c r="I86" s="101">
        <f>(Tabela48[[#This Row],[UC]]-MIN(Tabela48[UC]))/(MAX(Tabela48[UC])-MIN(Tabela48[UC]))</f>
        <v>0.53322595164249476</v>
      </c>
      <c r="J86" s="101">
        <f>Tabela48[[#This Row],[UCN]]+Tabela48[TIN]</f>
        <v>0.58674341705278499</v>
      </c>
      <c r="K86" s="101">
        <f>(Tabela48[[#This Row],[ IUCTI]]/SUM( Tabela48[ [ IUCTI] ] ))</f>
        <v>2.0377518872703459E-2</v>
      </c>
      <c r="L86" s="101">
        <f>3*Tabela48[cUCTI]</f>
        <v>6.1132556618110373E-2</v>
      </c>
      <c r="N86" s="119">
        <v>84</v>
      </c>
      <c r="O86" s="120" t="s">
        <v>1004</v>
      </c>
      <c r="P86" s="96">
        <v>3.1652143292667997E-4</v>
      </c>
      <c r="Q86" s="119">
        <v>84</v>
      </c>
      <c r="R86" s="120" t="s">
        <v>227</v>
      </c>
      <c r="S86" s="96">
        <v>3.1652143292667997E-4</v>
      </c>
    </row>
    <row r="87" spans="1:19" x14ac:dyDescent="0.25">
      <c r="A87" s="89" t="s">
        <v>489</v>
      </c>
      <c r="B87" s="101">
        <f>IFERROR(VLOOKUP(Tabela48[[#This Row],[MUINICIPIO]],Tabela4[],2,FALSE),0)</f>
        <v>4.3726526787721013E-3</v>
      </c>
      <c r="C87" s="101">
        <f>(Tabela48[[#This Row],[RFTI]]-MIN(Tabela48[RFTI]))/(MAX(Tabela48[RFTI])-MIN(Tabela48[RFTI]))</f>
        <v>9.876282304649691E-3</v>
      </c>
      <c r="D87" s="101">
        <f>IFERROR(VLOOKUP(Tabela48[[#This Row],[MUINICIPIO]],Tabela4[],4,FALSE),0)</f>
        <v>5.8429746721871338E-4</v>
      </c>
      <c r="E87" s="101">
        <f>IFERROR(VLOOKUP(Tabela48[[#This Row],[MUINICIPIO]],Tabela4[],5,FALSE),0)</f>
        <v>1.5661944421180316E-3</v>
      </c>
      <c r="F87" s="101">
        <f>Tabela48[[#This Row],[RFTUCN]]*0.7</f>
        <v>1.096336109482622E-3</v>
      </c>
      <c r="G87" s="101">
        <f>IFERROR(VLOOKUP(Tabela48[[#This Row],[MUINICIPIO]],Tabela4[],7,FALSE),0)</f>
        <v>0</v>
      </c>
      <c r="H87" s="101">
        <f>IFERROR(VLOOKUP(Tabela48[[#This Row],[MUINICIPIO]],Tabela4[],8,FALSE),0)</f>
        <v>1.096336109482622E-3</v>
      </c>
      <c r="I87" s="101">
        <f>(Tabela48[[#This Row],[UC]]-MIN(Tabela48[UC]))/(MAX(Tabela48[UC])-MIN(Tabela48[UC]))</f>
        <v>1.5661944421180316E-3</v>
      </c>
      <c r="J87" s="101">
        <f>Tabela48[[#This Row],[UCN]]+Tabela48[TIN]</f>
        <v>1.1442476746767722E-2</v>
      </c>
      <c r="K87" s="101">
        <f>(Tabela48[[#This Row],[ IUCTI]]/SUM( Tabela48[ [ IUCTI] ] ))</f>
        <v>3.9739565725158057E-4</v>
      </c>
      <c r="L87" s="101">
        <f>3*Tabela48[cUCTI]</f>
        <v>1.1921869717547418E-3</v>
      </c>
      <c r="N87" s="119">
        <v>85</v>
      </c>
      <c r="O87" s="120" t="s">
        <v>587</v>
      </c>
      <c r="P87" s="96">
        <v>3.0057237162435128E-4</v>
      </c>
      <c r="Q87" s="119">
        <v>85</v>
      </c>
      <c r="R87" s="120" t="s">
        <v>39</v>
      </c>
      <c r="S87" s="96">
        <v>3.0057237162435128E-4</v>
      </c>
    </row>
    <row r="88" spans="1:19" x14ac:dyDescent="0.25">
      <c r="A88" s="89" t="s">
        <v>1063</v>
      </c>
      <c r="B88" s="101">
        <f>IFERROR(VLOOKUP(Tabela48[[#This Row],[MUINICIPIO]],Tabela4[],2,FALSE),0)</f>
        <v>0</v>
      </c>
      <c r="C88" s="101">
        <f>(Tabela48[[#This Row],[RFTI]]-MIN(Tabela48[RFTI]))/(MAX(Tabela48[RFTI])-MIN(Tabela48[RFTI]))</f>
        <v>0</v>
      </c>
      <c r="D88" s="101">
        <f>IFERROR(VLOOKUP(Tabela48[[#This Row],[MUINICIPIO]],Tabela4[],4,FALSE),0)</f>
        <v>0</v>
      </c>
      <c r="E88" s="101">
        <f>IFERROR(VLOOKUP(Tabela48[[#This Row],[MUINICIPIO]],Tabela4[],5,FALSE),0)</f>
        <v>0</v>
      </c>
      <c r="F88" s="101">
        <f>Tabela48[[#This Row],[RFTUCN]]*0.7</f>
        <v>0</v>
      </c>
      <c r="G88" s="101">
        <f>IFERROR(VLOOKUP(Tabela48[[#This Row],[MUINICIPIO]],Tabela4[],7,FALSE),0)</f>
        <v>0</v>
      </c>
      <c r="H88" s="101">
        <f>IFERROR(VLOOKUP(Tabela48[[#This Row],[MUINICIPIO]],Tabela4[],8,FALSE),0)</f>
        <v>0</v>
      </c>
      <c r="I88" s="101">
        <f>(Tabela48[[#This Row],[UC]]-MIN(Tabela48[UC]))/(MAX(Tabela48[UC])-MIN(Tabela48[UC]))</f>
        <v>0</v>
      </c>
      <c r="J88" s="101">
        <f>Tabela48[[#This Row],[UCN]]+Tabela48[TIN]</f>
        <v>0</v>
      </c>
      <c r="K88" s="101">
        <f>(Tabela48[[#This Row],[ IUCTI]]/SUM( Tabela48[ [ IUCTI] ] ))</f>
        <v>0</v>
      </c>
      <c r="L88" s="101">
        <f>3*Tabela48[cUCTI]</f>
        <v>0</v>
      </c>
      <c r="N88" s="119">
        <v>86</v>
      </c>
      <c r="O88" s="120" t="s">
        <v>688</v>
      </c>
      <c r="P88" s="96">
        <v>2.7099288955487167E-4</v>
      </c>
      <c r="Q88" s="119">
        <v>86</v>
      </c>
      <c r="R88" s="120" t="s">
        <v>109</v>
      </c>
      <c r="S88" s="96">
        <v>2.7099288955487167E-4</v>
      </c>
    </row>
    <row r="89" spans="1:19" x14ac:dyDescent="0.25">
      <c r="A89" s="89" t="s">
        <v>475</v>
      </c>
      <c r="B89" s="101">
        <f>IFERROR(VLOOKUP(Tabela48[[#This Row],[MUINICIPIO]],Tabela4[],2,FALSE),0)</f>
        <v>0</v>
      </c>
      <c r="C89" s="101">
        <f>(Tabela48[[#This Row],[RFTI]]-MIN(Tabela48[RFTI]))/(MAX(Tabela48[RFTI])-MIN(Tabela48[RFTI]))</f>
        <v>0</v>
      </c>
      <c r="D89" s="101">
        <f>IFERROR(VLOOKUP(Tabela48[[#This Row],[MUINICIPIO]],Tabela4[],4,FALSE),0)</f>
        <v>0.21338799321877275</v>
      </c>
      <c r="E89" s="101">
        <f>IFERROR(VLOOKUP(Tabela48[[#This Row],[MUINICIPIO]],Tabela4[],5,FALSE),0)</f>
        <v>0.57198106742581889</v>
      </c>
      <c r="F89" s="101">
        <f>Tabela48[[#This Row],[RFTUCN]]*0.7</f>
        <v>0.40038674719807321</v>
      </c>
      <c r="G89" s="101">
        <f>IFERROR(VLOOKUP(Tabela48[[#This Row],[MUINICIPIO]],Tabela4[],7,FALSE),0)</f>
        <v>0</v>
      </c>
      <c r="H89" s="101">
        <f>IFERROR(VLOOKUP(Tabela48[[#This Row],[MUINICIPIO]],Tabela4[],8,FALSE),0)</f>
        <v>0.40038674719807321</v>
      </c>
      <c r="I89" s="101">
        <f>(Tabela48[[#This Row],[UC]]-MIN(Tabela48[UC]))/(MAX(Tabela48[UC])-MIN(Tabela48[UC]))</f>
        <v>0.57198106742581889</v>
      </c>
      <c r="J89" s="101">
        <f>Tabela48[[#This Row],[UCN]]+Tabela48[TIN]</f>
        <v>0.57198106742581889</v>
      </c>
      <c r="K89" s="101">
        <f>(Tabela48[[#This Row],[ IUCTI]]/SUM( Tabela48[ [ IUCTI] ] ))</f>
        <v>1.9864824482982022E-2</v>
      </c>
      <c r="L89" s="101">
        <f>3*Tabela48[cUCTI]</f>
        <v>5.959447344894607E-2</v>
      </c>
      <c r="N89" s="119">
        <v>87</v>
      </c>
      <c r="O89" s="120" t="s">
        <v>681</v>
      </c>
      <c r="P89" s="96">
        <v>1.6466536674387847E-4</v>
      </c>
      <c r="Q89" s="119">
        <v>87</v>
      </c>
      <c r="R89" s="120" t="s">
        <v>187</v>
      </c>
      <c r="S89" s="96">
        <v>1.6466536674387847E-4</v>
      </c>
    </row>
    <row r="90" spans="1:19" x14ac:dyDescent="0.25">
      <c r="A90" s="89" t="s">
        <v>1064</v>
      </c>
      <c r="B90" s="101">
        <f>IFERROR(VLOOKUP(Tabela48[[#This Row],[MUINICIPIO]],Tabela4[],2,FALSE),0)</f>
        <v>0</v>
      </c>
      <c r="C90" s="101">
        <f>(Tabela48[[#This Row],[RFTI]]-MIN(Tabela48[RFTI]))/(MAX(Tabela48[RFTI])-MIN(Tabela48[RFTI]))</f>
        <v>0</v>
      </c>
      <c r="D90" s="101">
        <f>IFERROR(VLOOKUP(Tabela48[[#This Row],[MUINICIPIO]],Tabela4[],4,FALSE),0)</f>
        <v>0.37306828035256145</v>
      </c>
      <c r="E90" s="101">
        <f>IFERROR(VLOOKUP(Tabela48[[#This Row],[MUINICIPIO]],Tabela4[],5,FALSE),0)</f>
        <v>1</v>
      </c>
      <c r="F90" s="101">
        <f>Tabela48[[#This Row],[RFTUCN]]*0.7</f>
        <v>0.7</v>
      </c>
      <c r="G90" s="101">
        <f>IFERROR(VLOOKUP(Tabela48[[#This Row],[MUINICIPIO]],Tabela4[],7,FALSE),0)</f>
        <v>0</v>
      </c>
      <c r="H90" s="101">
        <f>IFERROR(VLOOKUP(Tabela48[[#This Row],[MUINICIPIO]],Tabela4[],8,FALSE),0)</f>
        <v>0.7</v>
      </c>
      <c r="I90" s="101">
        <f>(Tabela48[[#This Row],[UC]]-MIN(Tabela48[UC]))/(MAX(Tabela48[UC])-MIN(Tabela48[UC]))</f>
        <v>1</v>
      </c>
      <c r="J90" s="101">
        <f>Tabela48[[#This Row],[UCN]]+Tabela48[TIN]</f>
        <v>1</v>
      </c>
      <c r="K90" s="101">
        <f>(Tabela48[[#This Row],[ IUCTI]]/SUM( Tabela48[ [ IUCTI] ] ))</f>
        <v>3.4729863651576758E-2</v>
      </c>
      <c r="L90" s="101">
        <f>3*Tabela48[cUCTI]</f>
        <v>0.10418959095473027</v>
      </c>
      <c r="N90" s="119">
        <v>88</v>
      </c>
      <c r="O90" s="120" t="s">
        <v>832</v>
      </c>
      <c r="P90" s="96">
        <v>9.6110119429083173E-5</v>
      </c>
      <c r="Q90" s="119">
        <v>88</v>
      </c>
      <c r="R90" s="120" t="s">
        <v>388</v>
      </c>
      <c r="S90" s="96">
        <v>9.6110119429083159E-5</v>
      </c>
    </row>
    <row r="91" spans="1:19" x14ac:dyDescent="0.25">
      <c r="A91" s="89" t="s">
        <v>1065</v>
      </c>
      <c r="B91" s="101">
        <f>IFERROR(VLOOKUP(Tabela48[[#This Row],[MUINICIPIO]],Tabela4[],2,FALSE),0)</f>
        <v>1.5686541318786822E-2</v>
      </c>
      <c r="C91" s="101">
        <f>(Tabela48[[#This Row],[RFTI]]-MIN(Tabela48[RFTI]))/(MAX(Tabela48[RFTI])-MIN(Tabela48[RFTI]))</f>
        <v>3.543037186557324E-2</v>
      </c>
      <c r="D91" s="101">
        <f>IFERROR(VLOOKUP(Tabela48[[#This Row],[MUINICIPIO]],Tabela4[],4,FALSE),0)</f>
        <v>0</v>
      </c>
      <c r="E91" s="101">
        <f>IFERROR(VLOOKUP(Tabela48[[#This Row],[MUINICIPIO]],Tabela4[],5,FALSE),0)</f>
        <v>0</v>
      </c>
      <c r="F91" s="101">
        <f>Tabela48[[#This Row],[RFTUCN]]*0.7</f>
        <v>0</v>
      </c>
      <c r="G91" s="101">
        <f>IFERROR(VLOOKUP(Tabela48[[#This Row],[MUINICIPIO]],Tabela4[],7,FALSE),0)</f>
        <v>0</v>
      </c>
      <c r="H91" s="101">
        <f>IFERROR(VLOOKUP(Tabela48[[#This Row],[MUINICIPIO]],Tabela4[],8,FALSE),0)</f>
        <v>0</v>
      </c>
      <c r="I91" s="101">
        <f>(Tabela48[[#This Row],[UC]]-MIN(Tabela48[UC]))/(MAX(Tabela48[UC])-MIN(Tabela48[UC]))</f>
        <v>0</v>
      </c>
      <c r="J91" s="101">
        <f>Tabela48[[#This Row],[UCN]]+Tabela48[TIN]</f>
        <v>3.543037186557324E-2</v>
      </c>
      <c r="K91" s="101">
        <f>(Tabela48[[#This Row],[ IUCTI]]/SUM( Tabela48[ [ IUCTI] ] ))</f>
        <v>1.2304919840160197E-3</v>
      </c>
      <c r="L91" s="101">
        <f>3*Tabela48[cUCTI]</f>
        <v>3.6914759520480589E-3</v>
      </c>
      <c r="N91" s="119">
        <v>89</v>
      </c>
      <c r="O91" s="120" t="s">
        <v>523</v>
      </c>
      <c r="P91" s="96">
        <v>9.5275500526044302E-5</v>
      </c>
      <c r="Q91" s="119">
        <v>89</v>
      </c>
      <c r="R91" s="120" t="s">
        <v>391</v>
      </c>
      <c r="S91" s="96">
        <v>9.5275500526044302E-5</v>
      </c>
    </row>
    <row r="92" spans="1:19" x14ac:dyDescent="0.25">
      <c r="A92" s="89" t="s">
        <v>1066</v>
      </c>
      <c r="B92" s="101">
        <f>IFERROR(VLOOKUP(Tabela48[[#This Row],[MUINICIPIO]],Tabela4[],2,FALSE),0)</f>
        <v>0</v>
      </c>
      <c r="C92" s="101">
        <f>(Tabela48[[#This Row],[RFTI]]-MIN(Tabela48[RFTI]))/(MAX(Tabela48[RFTI])-MIN(Tabela48[RFTI]))</f>
        <v>0</v>
      </c>
      <c r="D92" s="101">
        <f>IFERROR(VLOOKUP(Tabela48[[#This Row],[MUINICIPIO]],Tabela4[],4,FALSE),0)</f>
        <v>0</v>
      </c>
      <c r="E92" s="101">
        <f>IFERROR(VLOOKUP(Tabela48[[#This Row],[MUINICIPIO]],Tabela4[],5,FALSE),0)</f>
        <v>0</v>
      </c>
      <c r="F92" s="101">
        <f>Tabela48[[#This Row],[RFTUCN]]*0.7</f>
        <v>0</v>
      </c>
      <c r="G92" s="101">
        <f>IFERROR(VLOOKUP(Tabela48[[#This Row],[MUINICIPIO]],Tabela4[],7,FALSE),0)</f>
        <v>0</v>
      </c>
      <c r="H92" s="101">
        <f>IFERROR(VLOOKUP(Tabela48[[#This Row],[MUINICIPIO]],Tabela4[],8,FALSE),0)</f>
        <v>0</v>
      </c>
      <c r="I92" s="101">
        <f>(Tabela48[[#This Row],[UC]]-MIN(Tabela48[UC]))/(MAX(Tabela48[UC])-MIN(Tabela48[UC]))</f>
        <v>0</v>
      </c>
      <c r="J92" s="101">
        <f>Tabela48[[#This Row],[UCN]]+Tabela48[TIN]</f>
        <v>0</v>
      </c>
      <c r="K92" s="101">
        <f>(Tabela48[[#This Row],[ IUCTI]]/SUM( Tabela48[ [ IUCTI] ] ))</f>
        <v>0</v>
      </c>
      <c r="L92" s="101">
        <f>3*Tabela48[cUCTI]</f>
        <v>0</v>
      </c>
      <c r="N92" s="119">
        <v>90</v>
      </c>
      <c r="O92" s="120" t="s">
        <v>706</v>
      </c>
      <c r="P92" s="96">
        <v>7.8288599372391081E-5</v>
      </c>
      <c r="Q92" s="119">
        <v>90</v>
      </c>
      <c r="R92" s="120" t="s">
        <v>235</v>
      </c>
      <c r="S92" s="96">
        <v>7.8288599372391081E-5</v>
      </c>
    </row>
    <row r="93" spans="1:19" x14ac:dyDescent="0.25">
      <c r="A93" s="89" t="s">
        <v>873</v>
      </c>
      <c r="B93" s="101">
        <f>IFERROR(VLOOKUP(Tabela48[[#This Row],[MUINICIPIO]],Tabela4[],2,FALSE),0)</f>
        <v>0.11740735637173323</v>
      </c>
      <c r="C93" s="101">
        <f>(Tabela48[[#This Row],[RFTI]]-MIN(Tabela48[RFTI]))/(MAX(Tabela48[RFTI])-MIN(Tabela48[RFTI]))</f>
        <v>0.26518186587265502</v>
      </c>
      <c r="D93" s="101">
        <f>IFERROR(VLOOKUP(Tabela48[[#This Row],[MUINICIPIO]],Tabela4[],4,FALSE),0)</f>
        <v>1.637609399489283E-3</v>
      </c>
      <c r="E93" s="101">
        <f>IFERROR(VLOOKUP(Tabela48[[#This Row],[MUINICIPIO]],Tabela4[],5,FALSE),0)</f>
        <v>4.389570182545913E-3</v>
      </c>
      <c r="F93" s="101">
        <f>Tabela48[[#This Row],[RFTUCN]]*0.7</f>
        <v>3.072699127782139E-3</v>
      </c>
      <c r="G93" s="101">
        <f>IFERROR(VLOOKUP(Tabela48[[#This Row],[MUINICIPIO]],Tabela4[],7,FALSE),0)</f>
        <v>0</v>
      </c>
      <c r="H93" s="101">
        <f>IFERROR(VLOOKUP(Tabela48[[#This Row],[MUINICIPIO]],Tabela4[],8,FALSE),0)</f>
        <v>3.072699127782139E-3</v>
      </c>
      <c r="I93" s="101">
        <f>(Tabela48[[#This Row],[UC]]-MIN(Tabela48[UC]))/(MAX(Tabela48[UC])-MIN(Tabela48[UC]))</f>
        <v>4.389570182545913E-3</v>
      </c>
      <c r="J93" s="101">
        <f>Tabela48[[#This Row],[UCN]]+Tabela48[TIN]</f>
        <v>0.26957143605520095</v>
      </c>
      <c r="K93" s="101">
        <f>(Tabela48[[#This Row],[ IUCTI]]/SUM( Tabela48[ [ IUCTI] ] ))</f>
        <v>9.3621792185568705E-3</v>
      </c>
      <c r="L93" s="101">
        <f>3*Tabela48[cUCTI]</f>
        <v>2.808653765567061E-2</v>
      </c>
      <c r="N93" s="119">
        <v>91</v>
      </c>
      <c r="O93" s="120" t="s">
        <v>1103</v>
      </c>
      <c r="P93" s="96">
        <v>4.8137684035845568E-5</v>
      </c>
      <c r="Q93" s="119">
        <v>91</v>
      </c>
      <c r="R93" s="120" t="s">
        <v>114</v>
      </c>
      <c r="S93" s="96">
        <v>4.8137684035845568E-5</v>
      </c>
    </row>
    <row r="94" spans="1:19" x14ac:dyDescent="0.25">
      <c r="A94" s="89" t="s">
        <v>1067</v>
      </c>
      <c r="B94" s="101">
        <f>IFERROR(VLOOKUP(Tabela48[[#This Row],[MUINICIPIO]],Tabela4[],2,FALSE),0)</f>
        <v>1.5621605195614182E-5</v>
      </c>
      <c r="C94" s="101">
        <f>(Tabela48[[#This Row],[RFTI]]-MIN(Tabela48[RFTI]))/(MAX(Tabela48[RFTI])-MIN(Tabela48[RFTI]))</f>
        <v>3.5283704034547933E-5</v>
      </c>
      <c r="D94" s="101">
        <f>IFERROR(VLOOKUP(Tabela48[[#This Row],[MUINICIPIO]],Tabela4[],4,FALSE),0)</f>
        <v>4.3718550633512457E-5</v>
      </c>
      <c r="E94" s="101">
        <f>IFERROR(VLOOKUP(Tabela48[[#This Row],[MUINICIPIO]],Tabela4[],5,FALSE),0)</f>
        <v>1.1718645871527064E-4</v>
      </c>
      <c r="F94" s="101">
        <f>Tabela48[[#This Row],[RFTUCN]]*0.7</f>
        <v>8.203052110068944E-5</v>
      </c>
      <c r="G94" s="101">
        <f>IFERROR(VLOOKUP(Tabela48[[#This Row],[MUINICIPIO]],Tabela4[],7,FALSE),0)</f>
        <v>0</v>
      </c>
      <c r="H94" s="101">
        <f>IFERROR(VLOOKUP(Tabela48[[#This Row],[MUINICIPIO]],Tabela4[],8,FALSE),0)</f>
        <v>8.203052110068944E-5</v>
      </c>
      <c r="I94" s="101">
        <f>(Tabela48[[#This Row],[UC]]-MIN(Tabela48[UC]))/(MAX(Tabela48[UC])-MIN(Tabela48[UC]))</f>
        <v>1.1718645871527064E-4</v>
      </c>
      <c r="J94" s="101">
        <f>Tabela48[[#This Row],[UCN]]+Tabela48[TIN]</f>
        <v>1.5247016274981857E-4</v>
      </c>
      <c r="K94" s="101">
        <f>(Tabela48[[#This Row],[ IUCTI]]/SUM( Tabela48[ [ IUCTI] ] ))</f>
        <v>5.295267963234916E-6</v>
      </c>
      <c r="L94" s="101">
        <f>3*Tabela48[cUCTI]</f>
        <v>1.5885803889704747E-5</v>
      </c>
      <c r="N94" s="119">
        <v>92</v>
      </c>
      <c r="O94" s="120" t="s">
        <v>1098</v>
      </c>
      <c r="P94" s="96">
        <v>4.6339390998067729E-5</v>
      </c>
      <c r="Q94" s="119">
        <v>92</v>
      </c>
      <c r="R94" s="120" t="s">
        <v>95</v>
      </c>
      <c r="S94" s="96">
        <v>4.6339390998067729E-5</v>
      </c>
    </row>
    <row r="95" spans="1:19" x14ac:dyDescent="0.25">
      <c r="A95" s="89" t="s">
        <v>1068</v>
      </c>
      <c r="B95" s="101">
        <f>IFERROR(VLOOKUP(Tabela48[[#This Row],[MUINICIPIO]],Tabela4[],2,FALSE),0)</f>
        <v>0.30417957402510176</v>
      </c>
      <c r="C95" s="101">
        <f>(Tabela48[[#This Row],[RFTI]]-MIN(Tabela48[RFTI]))/(MAX(Tabela48[RFTI])-MIN(Tabela48[RFTI]))</f>
        <v>0.68703452230823014</v>
      </c>
      <c r="D95" s="101">
        <f>IFERROR(VLOOKUP(Tabela48[[#This Row],[MUINICIPIO]],Tabela4[],4,FALSE),0)</f>
        <v>0</v>
      </c>
      <c r="E95" s="101">
        <f>IFERROR(VLOOKUP(Tabela48[[#This Row],[MUINICIPIO]],Tabela4[],5,FALSE),0)</f>
        <v>0</v>
      </c>
      <c r="F95" s="101">
        <f>Tabela48[[#This Row],[RFTUCN]]*0.7</f>
        <v>0</v>
      </c>
      <c r="G95" s="101">
        <f>IFERROR(VLOOKUP(Tabela48[[#This Row],[MUINICIPIO]],Tabela4[],7,FALSE),0)</f>
        <v>0</v>
      </c>
      <c r="H95" s="101">
        <f>IFERROR(VLOOKUP(Tabela48[[#This Row],[MUINICIPIO]],Tabela4[],8,FALSE),0)</f>
        <v>0</v>
      </c>
      <c r="I95" s="101">
        <f>(Tabela48[[#This Row],[UC]]-MIN(Tabela48[UC]))/(MAX(Tabela48[UC])-MIN(Tabela48[UC]))</f>
        <v>0</v>
      </c>
      <c r="J95" s="101">
        <f>Tabela48[[#This Row],[UCN]]+Tabela48[TIN]</f>
        <v>0.68703452230823014</v>
      </c>
      <c r="K95" s="101">
        <f>(Tabela48[[#This Row],[ IUCTI]]/SUM( Tabela48[ [ IUCTI] ] ))</f>
        <v>2.3860615283691003E-2</v>
      </c>
      <c r="L95" s="101">
        <f>3*Tabela48[cUCTI]</f>
        <v>7.1581845851073009E-2</v>
      </c>
      <c r="N95" s="119">
        <v>93</v>
      </c>
      <c r="O95" s="120" t="s">
        <v>304</v>
      </c>
      <c r="P95" s="96">
        <v>1.7236497399187799E-5</v>
      </c>
      <c r="Q95" s="119">
        <v>93</v>
      </c>
      <c r="R95" s="120" t="s">
        <v>304</v>
      </c>
      <c r="S95" s="96">
        <v>1.7236497399187799E-5</v>
      </c>
    </row>
    <row r="96" spans="1:19" x14ac:dyDescent="0.25">
      <c r="A96" s="89" t="s">
        <v>1069</v>
      </c>
      <c r="B96" s="101">
        <f>IFERROR(VLOOKUP(Tabela48[[#This Row],[MUINICIPIO]],Tabela4[],2,FALSE),0)</f>
        <v>4.9351169315025728E-3</v>
      </c>
      <c r="C96" s="101">
        <f>(Tabela48[[#This Row],[RFTI]]-MIN(Tabela48[RFTI]))/(MAX(Tabela48[RFTI])-MIN(Tabela48[RFTI]))</f>
        <v>1.1146690945429251E-2</v>
      </c>
      <c r="D96" s="101">
        <f>IFERROR(VLOOKUP(Tabela48[[#This Row],[MUINICIPIO]],Tabela4[],4,FALSE),0)</f>
        <v>0</v>
      </c>
      <c r="E96" s="101">
        <f>IFERROR(VLOOKUP(Tabela48[[#This Row],[MUINICIPIO]],Tabela4[],5,FALSE),0)</f>
        <v>0</v>
      </c>
      <c r="F96" s="101">
        <f>Tabela48[[#This Row],[RFTUCN]]*0.7</f>
        <v>0</v>
      </c>
      <c r="G96" s="101">
        <f>IFERROR(VLOOKUP(Tabela48[[#This Row],[MUINICIPIO]],Tabela4[],7,FALSE),0)</f>
        <v>0</v>
      </c>
      <c r="H96" s="101">
        <f>IFERROR(VLOOKUP(Tabela48[[#This Row],[MUINICIPIO]],Tabela4[],8,FALSE),0)</f>
        <v>0</v>
      </c>
      <c r="I96" s="101">
        <f>(Tabela48[[#This Row],[UC]]-MIN(Tabela48[UC]))/(MAX(Tabela48[UC])-MIN(Tabela48[UC]))</f>
        <v>0</v>
      </c>
      <c r="J96" s="101">
        <f>Tabela48[[#This Row],[UCN]]+Tabela48[TIN]</f>
        <v>1.1146690945429251E-2</v>
      </c>
      <c r="K96" s="101">
        <f>(Tabela48[[#This Row],[ IUCTI]]/SUM( Tabela48[ [ IUCTI] ] ))</f>
        <v>3.8712305670102307E-4</v>
      </c>
      <c r="L96" s="101">
        <f>3*Tabela48[cUCTI]</f>
        <v>1.1613691701030692E-3</v>
      </c>
      <c r="N96" s="119">
        <v>94</v>
      </c>
      <c r="O96" s="120" t="s">
        <v>1067</v>
      </c>
      <c r="P96" s="96">
        <v>1.5885803889704747E-5</v>
      </c>
      <c r="Q96" s="119">
        <v>94</v>
      </c>
      <c r="R96" s="120" t="s">
        <v>158</v>
      </c>
      <c r="S96" s="96">
        <v>1.5885803889704747E-5</v>
      </c>
    </row>
    <row r="97" spans="1:19" x14ac:dyDescent="0.25">
      <c r="A97" s="89" t="s">
        <v>552</v>
      </c>
      <c r="B97" s="101">
        <f>IFERROR(VLOOKUP(Tabela48[[#This Row],[MUINICIPIO]],Tabela4[],2,FALSE),0)</f>
        <v>0</v>
      </c>
      <c r="C97" s="101">
        <f>(Tabela48[[#This Row],[RFTI]]-MIN(Tabela48[RFTI]))/(MAX(Tabela48[RFTI])-MIN(Tabela48[RFTI]))</f>
        <v>0</v>
      </c>
      <c r="D97" s="101">
        <f>IFERROR(VLOOKUP(Tabela48[[#This Row],[MUINICIPIO]],Tabela4[],4,FALSE),0)</f>
        <v>8.623705156680439E-2</v>
      </c>
      <c r="E97" s="101">
        <f>IFERROR(VLOOKUP(Tabela48[[#This Row],[MUINICIPIO]],Tabela4[],5,FALSE),0)</f>
        <v>0.23115621484975249</v>
      </c>
      <c r="F97" s="101">
        <f>Tabela48[[#This Row],[RFTUCN]]*0.7</f>
        <v>0.16180935039482675</v>
      </c>
      <c r="G97" s="101">
        <f>IFERROR(VLOOKUP(Tabela48[[#This Row],[MUINICIPIO]],Tabela4[],7,FALSE),0)</f>
        <v>0</v>
      </c>
      <c r="H97" s="101">
        <f>IFERROR(VLOOKUP(Tabela48[[#This Row],[MUINICIPIO]],Tabela4[],8,FALSE),0)</f>
        <v>0.16180935039482675</v>
      </c>
      <c r="I97" s="101">
        <f>(Tabela48[[#This Row],[UC]]-MIN(Tabela48[UC]))/(MAX(Tabela48[UC])-MIN(Tabela48[UC]))</f>
        <v>0.23115621484975252</v>
      </c>
      <c r="J97" s="101">
        <f>Tabela48[[#This Row],[UCN]]+Tabela48[TIN]</f>
        <v>0.23115621484975252</v>
      </c>
      <c r="K97" s="101">
        <f>(Tabela48[[#This Row],[ IUCTI]]/SUM( Tabela48[ [ IUCTI] ] ))</f>
        <v>8.0280238239464861E-3</v>
      </c>
      <c r="L97" s="101">
        <f>3*Tabela48[cUCTI]</f>
        <v>2.4084071471839458E-2</v>
      </c>
      <c r="N97" s="119">
        <v>95</v>
      </c>
      <c r="O97" s="120" t="s">
        <v>527</v>
      </c>
      <c r="P97" s="96">
        <v>1.0758013902922229E-5</v>
      </c>
      <c r="Q97" s="119">
        <v>95</v>
      </c>
      <c r="R97" s="120" t="s">
        <v>285</v>
      </c>
      <c r="S97" s="96">
        <v>1.0758013902922229E-5</v>
      </c>
    </row>
    <row r="98" spans="1:19" x14ac:dyDescent="0.25">
      <c r="A98" s="89" t="s">
        <v>1070</v>
      </c>
      <c r="B98" s="101">
        <f>IFERROR(VLOOKUP(Tabela48[[#This Row],[MUINICIPIO]],Tabela4[],2,FALSE),0)</f>
        <v>0</v>
      </c>
      <c r="C98" s="101">
        <f>(Tabela48[[#This Row],[RFTI]]-MIN(Tabela48[RFTI]))/(MAX(Tabela48[RFTI])-MIN(Tabela48[RFTI]))</f>
        <v>0</v>
      </c>
      <c r="D98" s="101">
        <f>IFERROR(VLOOKUP(Tabela48[[#This Row],[MUINICIPIO]],Tabela4[],4,FALSE),0)</f>
        <v>0</v>
      </c>
      <c r="E98" s="101">
        <f>IFERROR(VLOOKUP(Tabela48[[#This Row],[MUINICIPIO]],Tabela4[],5,FALSE),0)</f>
        <v>0</v>
      </c>
      <c r="F98" s="101">
        <f>Tabela48[[#This Row],[RFTUCN]]*0.7</f>
        <v>0</v>
      </c>
      <c r="G98" s="101">
        <f>IFERROR(VLOOKUP(Tabela48[[#This Row],[MUINICIPIO]],Tabela4[],7,FALSE),0)</f>
        <v>0</v>
      </c>
      <c r="H98" s="101">
        <f>IFERROR(VLOOKUP(Tabela48[[#This Row],[MUINICIPIO]],Tabela4[],8,FALSE),0)</f>
        <v>0</v>
      </c>
      <c r="I98" s="101">
        <f>(Tabela48[[#This Row],[UC]]-MIN(Tabela48[UC]))/(MAX(Tabela48[UC])-MIN(Tabela48[UC]))</f>
        <v>0</v>
      </c>
      <c r="J98" s="101">
        <f>Tabela48[[#This Row],[UCN]]+Tabela48[TIN]</f>
        <v>0</v>
      </c>
      <c r="K98" s="101">
        <f>(Tabela48[[#This Row],[ IUCTI]]/SUM( Tabela48[ [ IUCTI] ] ))</f>
        <v>0</v>
      </c>
      <c r="L98" s="101">
        <f>3*Tabela48[cUCTI]</f>
        <v>0</v>
      </c>
      <c r="N98" s="119">
        <v>96</v>
      </c>
      <c r="O98" s="120" t="s">
        <v>914</v>
      </c>
      <c r="P98" s="96">
        <v>2.841776061881214E-6</v>
      </c>
      <c r="Q98" s="119">
        <v>96</v>
      </c>
      <c r="R98" s="120" t="s">
        <v>389</v>
      </c>
      <c r="S98" s="96">
        <v>2.8417760618812145E-6</v>
      </c>
    </row>
    <row r="99" spans="1:19" x14ac:dyDescent="0.25">
      <c r="A99" s="89" t="s">
        <v>728</v>
      </c>
      <c r="B99" s="101">
        <f>IFERROR(VLOOKUP(Tabela48[[#This Row],[MUINICIPIO]],Tabela4[],2,FALSE),0)</f>
        <v>0</v>
      </c>
      <c r="C99" s="101">
        <f>(Tabela48[[#This Row],[RFTI]]-MIN(Tabela48[RFTI]))/(MAX(Tabela48[RFTI])-MIN(Tabela48[RFTI]))</f>
        <v>0</v>
      </c>
      <c r="D99" s="101">
        <f>IFERROR(VLOOKUP(Tabela48[[#This Row],[MUINICIPIO]],Tabela4[],4,FALSE),0)</f>
        <v>2.097355554453692E-2</v>
      </c>
      <c r="E99" s="101">
        <f>IFERROR(VLOOKUP(Tabela48[[#This Row],[MUINICIPIO]],Tabela4[],5,FALSE),0)</f>
        <v>5.6219080123124487E-2</v>
      </c>
      <c r="F99" s="101">
        <f>Tabela48[[#This Row],[RFTUCN]]*0.7</f>
        <v>3.935335608618714E-2</v>
      </c>
      <c r="G99" s="101">
        <f>IFERROR(VLOOKUP(Tabela48[[#This Row],[MUINICIPIO]],Tabela4[],7,FALSE),0)</f>
        <v>0</v>
      </c>
      <c r="H99" s="101">
        <f>IFERROR(VLOOKUP(Tabela48[[#This Row],[MUINICIPIO]],Tabela4[],8,FALSE),0)</f>
        <v>3.935335608618714E-2</v>
      </c>
      <c r="I99" s="101">
        <f>(Tabela48[[#This Row],[UC]]-MIN(Tabela48[UC]))/(MAX(Tabela48[UC])-MIN(Tabela48[UC]))</f>
        <v>5.6219080123124487E-2</v>
      </c>
      <c r="J99" s="101">
        <f>Tabela48[[#This Row],[UCN]]+Tabela48[TIN]</f>
        <v>5.6219080123124487E-2</v>
      </c>
      <c r="K99" s="101">
        <f>(Tabela48[[#This Row],[ IUCTI]]/SUM( Tabela48[ [ IUCTI] ] ))</f>
        <v>1.9524809872931825E-3</v>
      </c>
      <c r="L99" s="101">
        <f>3*Tabela48[cUCTI]</f>
        <v>5.8574429618795474E-3</v>
      </c>
      <c r="N99" s="119">
        <v>97</v>
      </c>
      <c r="O99" s="120" t="s">
        <v>1049</v>
      </c>
      <c r="P99" s="96">
        <v>5.2041964238216636E-7</v>
      </c>
      <c r="Q99" s="119">
        <v>97</v>
      </c>
      <c r="R99" s="120" t="s">
        <v>259</v>
      </c>
      <c r="S99" s="96">
        <v>5.2041964238216647E-7</v>
      </c>
    </row>
    <row r="100" spans="1:19" ht="15.75" thickBot="1" x14ac:dyDescent="0.3">
      <c r="A100" s="89" t="s">
        <v>1071</v>
      </c>
      <c r="B100" s="101">
        <f>IFERROR(VLOOKUP(Tabela48[[#This Row],[MUINICIPIO]],Tabela4[],2,FALSE),0)</f>
        <v>3.801680678399838E-3</v>
      </c>
      <c r="C100" s="101">
        <f>(Tabela48[[#This Row],[RFTI]]-MIN(Tabela48[RFTI]))/(MAX(Tabela48[RFTI])-MIN(Tabela48[RFTI]))</f>
        <v>8.5866576584702585E-3</v>
      </c>
      <c r="D100" s="101">
        <f>IFERROR(VLOOKUP(Tabela48[[#This Row],[MUINICIPIO]],Tabela4[],4,FALSE),0)</f>
        <v>7.1243839593221614E-2</v>
      </c>
      <c r="E100" s="101">
        <f>IFERROR(VLOOKUP(Tabela48[[#This Row],[MUINICIPIO]],Tabela4[],5,FALSE),0)</f>
        <v>0.19096729297353801</v>
      </c>
      <c r="F100" s="101">
        <f>Tabela48[[#This Row],[RFTUCN]]*0.7</f>
        <v>0.13367710508147659</v>
      </c>
      <c r="G100" s="101">
        <f>IFERROR(VLOOKUP(Tabela48[[#This Row],[MUINICIPIO]],Tabela4[],7,FALSE),0)</f>
        <v>0</v>
      </c>
      <c r="H100" s="101">
        <f>IFERROR(VLOOKUP(Tabela48[[#This Row],[MUINICIPIO]],Tabela4[],8,FALSE),0)</f>
        <v>0.13367710508147659</v>
      </c>
      <c r="I100" s="101">
        <f>(Tabela48[[#This Row],[UC]]-MIN(Tabela48[UC]))/(MAX(Tabela48[UC])-MIN(Tabela48[UC]))</f>
        <v>0.19096729297353801</v>
      </c>
      <c r="J100" s="101">
        <f>Tabela48[[#This Row],[UCN]]+Tabela48[TIN]</f>
        <v>0.19955395063200826</v>
      </c>
      <c r="K100" s="101">
        <f>(Tabela48[[#This Row],[ IUCTI]]/SUM( Tabela48[ [ IUCTI] ] ))</f>
        <v>6.9304814965831258E-3</v>
      </c>
      <c r="L100" s="101">
        <f>3*Tabela48[cUCTI]</f>
        <v>2.0791444489749379E-2</v>
      </c>
      <c r="N100" s="119">
        <v>98</v>
      </c>
      <c r="O100" s="120" t="s">
        <v>1002</v>
      </c>
      <c r="P100" s="96">
        <v>2.0752371415812455E-7</v>
      </c>
      <c r="Q100" s="122">
        <v>98</v>
      </c>
      <c r="R100" s="76" t="s">
        <v>348</v>
      </c>
      <c r="S100" s="124">
        <v>2.0752371415812453E-7</v>
      </c>
    </row>
    <row r="101" spans="1:19" x14ac:dyDescent="0.25">
      <c r="A101" s="89" t="s">
        <v>1072</v>
      </c>
      <c r="B101" s="101">
        <f>IFERROR(VLOOKUP(Tabela48[[#This Row],[MUINICIPIO]],Tabela4[],2,FALSE),0)</f>
        <v>0.11904959907377054</v>
      </c>
      <c r="C101" s="101">
        <f>(Tabela48[[#This Row],[RFTI]]-MIN(Tabela48[RFTI]))/(MAX(Tabela48[RFTI])-MIN(Tabela48[RFTI]))</f>
        <v>0.26889111372049135</v>
      </c>
      <c r="D101" s="101">
        <f>IFERROR(VLOOKUP(Tabela48[[#This Row],[MUINICIPIO]],Tabela4[],4,FALSE),0)</f>
        <v>3.3280387702414369E-4</v>
      </c>
      <c r="E101" s="101">
        <f>IFERROR(VLOOKUP(Tabela48[[#This Row],[MUINICIPIO]],Tabela4[],5,FALSE),0)</f>
        <v>8.9207229494191621E-4</v>
      </c>
      <c r="F101" s="101">
        <f>Tabela48[[#This Row],[RFTUCN]]*0.7</f>
        <v>6.2445060645934132E-4</v>
      </c>
      <c r="G101" s="101">
        <f>IFERROR(VLOOKUP(Tabela48[[#This Row],[MUINICIPIO]],Tabela4[],7,FALSE),0)</f>
        <v>0</v>
      </c>
      <c r="H101" s="101">
        <f>IFERROR(VLOOKUP(Tabela48[[#This Row],[MUINICIPIO]],Tabela4[],8,FALSE),0)</f>
        <v>6.2445060645934132E-4</v>
      </c>
      <c r="I101" s="101">
        <f>(Tabela48[[#This Row],[UC]]-MIN(Tabela48[UC]))/(MAX(Tabela48[UC])-MIN(Tabela48[UC]))</f>
        <v>8.9207229494191621E-4</v>
      </c>
      <c r="J101" s="101">
        <f>Tabela48[[#This Row],[UCN]]+Tabela48[TIN]</f>
        <v>0.26978318601543327</v>
      </c>
      <c r="K101" s="101">
        <f>(Tabela48[[#This Row],[ IUCTI]]/SUM( Tabela48[ [ IUCTI] ] ))</f>
        <v>9.3695332658039667E-3</v>
      </c>
      <c r="L101" s="101">
        <f>3*Tabela48[cUCTI]</f>
        <v>2.8108599797411898E-2</v>
      </c>
      <c r="N101" s="119">
        <v>99</v>
      </c>
      <c r="O101" s="120" t="s">
        <v>1000</v>
      </c>
      <c r="P101" s="96">
        <v>0</v>
      </c>
    </row>
    <row r="102" spans="1:19" x14ac:dyDescent="0.25">
      <c r="A102" s="89" t="s">
        <v>1073</v>
      </c>
      <c r="B102" s="101">
        <f>IFERROR(VLOOKUP(Tabela48[[#This Row],[MUINICIPIO]],Tabela4[],2,FALSE),0)</f>
        <v>0</v>
      </c>
      <c r="C102" s="101">
        <f>(Tabela48[[#This Row],[RFTI]]-MIN(Tabela48[RFTI]))/(MAX(Tabela48[RFTI])-MIN(Tabela48[RFTI]))</f>
        <v>0</v>
      </c>
      <c r="D102" s="101">
        <f>IFERROR(VLOOKUP(Tabela48[[#This Row],[MUINICIPIO]],Tabela4[],4,FALSE),0)</f>
        <v>0</v>
      </c>
      <c r="E102" s="101">
        <f>IFERROR(VLOOKUP(Tabela48[[#This Row],[MUINICIPIO]],Tabela4[],5,FALSE),0)</f>
        <v>0</v>
      </c>
      <c r="F102" s="101">
        <f>Tabela48[[#This Row],[RFTUCN]]*0.7</f>
        <v>0</v>
      </c>
      <c r="G102" s="101">
        <f>IFERROR(VLOOKUP(Tabela48[[#This Row],[MUINICIPIO]],Tabela4[],7,FALSE),0)</f>
        <v>0</v>
      </c>
      <c r="H102" s="101">
        <f>IFERROR(VLOOKUP(Tabela48[[#This Row],[MUINICIPIO]],Tabela4[],8,FALSE),0)</f>
        <v>0</v>
      </c>
      <c r="I102" s="101">
        <f>(Tabela48[[#This Row],[UC]]-MIN(Tabela48[UC]))/(MAX(Tabela48[UC])-MIN(Tabela48[UC]))</f>
        <v>0</v>
      </c>
      <c r="J102" s="101">
        <f>Tabela48[[#This Row],[UCN]]+Tabela48[TIN]</f>
        <v>0</v>
      </c>
      <c r="K102" s="101">
        <f>(Tabela48[[#This Row],[ IUCTI]]/SUM( Tabela48[ [ IUCTI] ] ))</f>
        <v>0</v>
      </c>
      <c r="L102" s="101">
        <f>3*Tabela48[cUCTI]</f>
        <v>0</v>
      </c>
      <c r="N102" s="119">
        <v>100</v>
      </c>
      <c r="O102" s="120" t="s">
        <v>1005</v>
      </c>
      <c r="P102" s="96">
        <v>0</v>
      </c>
    </row>
    <row r="103" spans="1:19" x14ac:dyDescent="0.25">
      <c r="A103" s="89" t="s">
        <v>1074</v>
      </c>
      <c r="B103" s="101">
        <f>IFERROR(VLOOKUP(Tabela48[[#This Row],[MUINICIPIO]],Tabela4[],2,FALSE),0)</f>
        <v>1.0947430845505552E-2</v>
      </c>
      <c r="C103" s="101">
        <f>(Tabela48[[#This Row],[RFTI]]-MIN(Tabela48[RFTI]))/(MAX(Tabela48[RFTI])-MIN(Tabela48[RFTI]))</f>
        <v>2.4726390473620741E-2</v>
      </c>
      <c r="D103" s="101">
        <f>IFERROR(VLOOKUP(Tabela48[[#This Row],[MUINICIPIO]],Tabela4[],4,FALSE),0)</f>
        <v>3.9354668384293932E-2</v>
      </c>
      <c r="E103" s="101">
        <f>IFERROR(VLOOKUP(Tabela48[[#This Row],[MUINICIPIO]],Tabela4[],5,FALSE),0)</f>
        <v>0.10548918376845791</v>
      </c>
      <c r="F103" s="101">
        <f>Tabela48[[#This Row],[RFTUCN]]*0.7</f>
        <v>7.3842428637920537E-2</v>
      </c>
      <c r="G103" s="101">
        <f>IFERROR(VLOOKUP(Tabela48[[#This Row],[MUINICIPIO]],Tabela4[],7,FALSE),0)</f>
        <v>0</v>
      </c>
      <c r="H103" s="101">
        <f>IFERROR(VLOOKUP(Tabela48[[#This Row],[MUINICIPIO]],Tabela4[],8,FALSE),0)</f>
        <v>7.3842428637920537E-2</v>
      </c>
      <c r="I103" s="101">
        <f>(Tabela48[[#This Row],[UC]]-MIN(Tabela48[UC]))/(MAX(Tabela48[UC])-MIN(Tabela48[UC]))</f>
        <v>0.10548918376845792</v>
      </c>
      <c r="J103" s="101">
        <f>Tabela48[[#This Row],[UCN]]+Tabela48[TIN]</f>
        <v>0.13021557424207866</v>
      </c>
      <c r="K103" s="101">
        <f>(Tabela48[[#This Row],[ IUCTI]]/SUM( Tabela48[ [ IUCTI] ] ))</f>
        <v>4.5223691387391626E-3</v>
      </c>
      <c r="L103" s="101">
        <f>3*Tabela48[cUCTI]</f>
        <v>1.3567107416217488E-2</v>
      </c>
      <c r="N103" s="119">
        <v>101</v>
      </c>
      <c r="O103" s="120" t="s">
        <v>1006</v>
      </c>
      <c r="P103" s="96">
        <v>0</v>
      </c>
    </row>
    <row r="104" spans="1:19" x14ac:dyDescent="0.25">
      <c r="A104" s="89" t="s">
        <v>1075</v>
      </c>
      <c r="B104" s="101">
        <f>IFERROR(VLOOKUP(Tabela48[[#This Row],[MUINICIPIO]],Tabela4[],2,FALSE),0)</f>
        <v>0</v>
      </c>
      <c r="C104" s="101">
        <f>(Tabela48[[#This Row],[RFTI]]-MIN(Tabela48[RFTI]))/(MAX(Tabela48[RFTI])-MIN(Tabela48[RFTI]))</f>
        <v>0</v>
      </c>
      <c r="D104" s="101">
        <f>IFERROR(VLOOKUP(Tabela48[[#This Row],[MUINICIPIO]],Tabela4[],4,FALSE),0)</f>
        <v>0.14008650507443118</v>
      </c>
      <c r="E104" s="101">
        <f>IFERROR(VLOOKUP(Tabela48[[#This Row],[MUINICIPIO]],Tabela4[],5,FALSE),0)</f>
        <v>0.37549830004857276</v>
      </c>
      <c r="F104" s="101">
        <f>Tabela48[[#This Row],[RFTUCN]]*0.7</f>
        <v>0.2628488100340009</v>
      </c>
      <c r="G104" s="101">
        <f>IFERROR(VLOOKUP(Tabela48[[#This Row],[MUINICIPIO]],Tabela4[],7,FALSE),0)</f>
        <v>0</v>
      </c>
      <c r="H104" s="101">
        <f>IFERROR(VLOOKUP(Tabela48[[#This Row],[MUINICIPIO]],Tabela4[],8,FALSE),0)</f>
        <v>0.2628488100340009</v>
      </c>
      <c r="I104" s="101">
        <f>(Tabela48[[#This Row],[UC]]-MIN(Tabela48[UC]))/(MAX(Tabela48[UC])-MIN(Tabela48[UC]))</f>
        <v>0.37549830004857276</v>
      </c>
      <c r="J104" s="101">
        <f>Tabela48[[#This Row],[UCN]]+Tabela48[TIN]</f>
        <v>0.37549830004857276</v>
      </c>
      <c r="K104" s="101">
        <f>(Tabela48[[#This Row],[ IUCTI]]/SUM( Tabela48[ [ IUCTI] ] ))</f>
        <v>1.3041004762085789E-2</v>
      </c>
      <c r="L104" s="101">
        <f>3*Tabela48[cUCTI]</f>
        <v>3.9123014286257363E-2</v>
      </c>
      <c r="N104" s="119">
        <v>102</v>
      </c>
      <c r="O104" s="120" t="s">
        <v>1007</v>
      </c>
      <c r="P104" s="96">
        <v>0</v>
      </c>
    </row>
    <row r="105" spans="1:19" x14ac:dyDescent="0.25">
      <c r="A105" s="89" t="s">
        <v>1076</v>
      </c>
      <c r="B105" s="101">
        <f>IFERROR(VLOOKUP(Tabela48[[#This Row],[MUINICIPIO]],Tabela4[],2,FALSE),0)</f>
        <v>5.718236100136799E-2</v>
      </c>
      <c r="C105" s="101">
        <f>(Tabela48[[#This Row],[RFTI]]-MIN(Tabela48[RFTI]))/(MAX(Tabela48[RFTI])-MIN(Tabela48[RFTI]))</f>
        <v>0.12915481324130468</v>
      </c>
      <c r="D105" s="101">
        <f>IFERROR(VLOOKUP(Tabela48[[#This Row],[MUINICIPIO]],Tabela4[],4,FALSE),0)</f>
        <v>0</v>
      </c>
      <c r="E105" s="101">
        <f>IFERROR(VLOOKUP(Tabela48[[#This Row],[MUINICIPIO]],Tabela4[],5,FALSE),0)</f>
        <v>0</v>
      </c>
      <c r="F105" s="101">
        <f>Tabela48[[#This Row],[RFTUCN]]*0.7</f>
        <v>0</v>
      </c>
      <c r="G105" s="101">
        <f>IFERROR(VLOOKUP(Tabela48[[#This Row],[MUINICIPIO]],Tabela4[],7,FALSE),0)</f>
        <v>0</v>
      </c>
      <c r="H105" s="101">
        <f>IFERROR(VLOOKUP(Tabela48[[#This Row],[MUINICIPIO]],Tabela4[],8,FALSE),0)</f>
        <v>0</v>
      </c>
      <c r="I105" s="101">
        <f>(Tabela48[[#This Row],[UC]]-MIN(Tabela48[UC]))/(MAX(Tabela48[UC])-MIN(Tabela48[UC]))</f>
        <v>0</v>
      </c>
      <c r="J105" s="101">
        <f>Tabela48[[#This Row],[UCN]]+Tabela48[TIN]</f>
        <v>0.12915481324130468</v>
      </c>
      <c r="K105" s="101">
        <f>(Tabela48[[#This Row],[ IUCTI]]/SUM( Tabela48[ [ IUCTI] ] ))</f>
        <v>4.4855290538153717E-3</v>
      </c>
      <c r="L105" s="101">
        <f>3*Tabela48[cUCTI]</f>
        <v>1.3456587161446116E-2</v>
      </c>
      <c r="N105" s="119">
        <v>103</v>
      </c>
      <c r="O105" s="120" t="s">
        <v>1019</v>
      </c>
      <c r="P105" s="96">
        <v>0</v>
      </c>
    </row>
    <row r="106" spans="1:19" x14ac:dyDescent="0.25">
      <c r="A106" s="89" t="s">
        <v>1077</v>
      </c>
      <c r="B106" s="101">
        <f>IFERROR(VLOOKUP(Tabela48[[#This Row],[MUINICIPIO]],Tabela4[],2,FALSE),0)</f>
        <v>0</v>
      </c>
      <c r="C106" s="101">
        <f>(Tabela48[[#This Row],[RFTI]]-MIN(Tabela48[RFTI]))/(MAX(Tabela48[RFTI])-MIN(Tabela48[RFTI]))</f>
        <v>0</v>
      </c>
      <c r="D106" s="101">
        <f>IFERROR(VLOOKUP(Tabela48[[#This Row],[MUINICIPIO]],Tabela4[],4,FALSE),0)</f>
        <v>0</v>
      </c>
      <c r="E106" s="101">
        <f>IFERROR(VLOOKUP(Tabela48[[#This Row],[MUINICIPIO]],Tabela4[],5,FALSE),0)</f>
        <v>0</v>
      </c>
      <c r="F106" s="101">
        <f>Tabela48[[#This Row],[RFTUCN]]*0.7</f>
        <v>0</v>
      </c>
      <c r="G106" s="101">
        <f>IFERROR(VLOOKUP(Tabela48[[#This Row],[MUINICIPIO]],Tabela4[],7,FALSE),0)</f>
        <v>0</v>
      </c>
      <c r="H106" s="101">
        <f>IFERROR(VLOOKUP(Tabela48[[#This Row],[MUINICIPIO]],Tabela4[],8,FALSE),0)</f>
        <v>0</v>
      </c>
      <c r="I106" s="101">
        <f>(Tabela48[[#This Row],[UC]]-MIN(Tabela48[UC]))/(MAX(Tabela48[UC])-MIN(Tabela48[UC]))</f>
        <v>0</v>
      </c>
      <c r="J106" s="101">
        <f>Tabela48[[#This Row],[UCN]]+Tabela48[TIN]</f>
        <v>0</v>
      </c>
      <c r="K106" s="101">
        <f>(Tabela48[[#This Row],[ IUCTI]]/SUM( Tabela48[ [ IUCTI] ] ))</f>
        <v>0</v>
      </c>
      <c r="L106" s="101">
        <f>3*Tabela48[cUCTI]</f>
        <v>0</v>
      </c>
      <c r="N106" s="119">
        <v>104</v>
      </c>
      <c r="O106" s="120" t="s">
        <v>1020</v>
      </c>
      <c r="P106" s="96">
        <v>0</v>
      </c>
    </row>
    <row r="107" spans="1:19" x14ac:dyDescent="0.25">
      <c r="A107" s="89" t="s">
        <v>1078</v>
      </c>
      <c r="B107" s="101">
        <f>IFERROR(VLOOKUP(Tabela48[[#This Row],[MUINICIPIO]],Tabela4[],2,FALSE),0)</f>
        <v>0.28640824537054504</v>
      </c>
      <c r="C107" s="101">
        <f>(Tabela48[[#This Row],[RFTI]]-MIN(Tabela48[RFTI]))/(MAX(Tabela48[RFTI])-MIN(Tabela48[RFTI]))</f>
        <v>0.64689535013633948</v>
      </c>
      <c r="D107" s="101">
        <f>IFERROR(VLOOKUP(Tabela48[[#This Row],[MUINICIPIO]],Tabela4[],4,FALSE),0)</f>
        <v>0</v>
      </c>
      <c r="E107" s="101">
        <f>IFERROR(VLOOKUP(Tabela48[[#This Row],[MUINICIPIO]],Tabela4[],5,FALSE),0)</f>
        <v>0</v>
      </c>
      <c r="F107" s="101">
        <f>Tabela48[[#This Row],[RFTUCN]]*0.7</f>
        <v>0</v>
      </c>
      <c r="G107" s="101">
        <f>IFERROR(VLOOKUP(Tabela48[[#This Row],[MUINICIPIO]],Tabela4[],7,FALSE),0)</f>
        <v>0</v>
      </c>
      <c r="H107" s="101">
        <f>IFERROR(VLOOKUP(Tabela48[[#This Row],[MUINICIPIO]],Tabela4[],8,FALSE),0)</f>
        <v>0</v>
      </c>
      <c r="I107" s="101">
        <f>(Tabela48[[#This Row],[UC]]-MIN(Tabela48[UC]))/(MAX(Tabela48[UC])-MIN(Tabela48[UC]))</f>
        <v>0</v>
      </c>
      <c r="J107" s="101">
        <f>Tabela48[[#This Row],[UCN]]+Tabela48[TIN]</f>
        <v>0.64689535013633948</v>
      </c>
      <c r="K107" s="101">
        <f>(Tabela48[[#This Row],[ IUCTI]]/SUM( Tabela48[ [ IUCTI] ] ))</f>
        <v>2.2466587307074074E-2</v>
      </c>
      <c r="L107" s="101">
        <f>3*Tabela48[cUCTI]</f>
        <v>6.7399761921222226E-2</v>
      </c>
      <c r="N107" s="119">
        <v>105</v>
      </c>
      <c r="O107" s="120" t="s">
        <v>1026</v>
      </c>
      <c r="P107" s="96">
        <v>0</v>
      </c>
    </row>
    <row r="108" spans="1:19" x14ac:dyDescent="0.25">
      <c r="A108" s="89" t="s">
        <v>1079</v>
      </c>
      <c r="B108" s="101">
        <f>IFERROR(VLOOKUP(Tabela48[[#This Row],[MUINICIPIO]],Tabela4[],2,FALSE),0)</f>
        <v>0</v>
      </c>
      <c r="C108" s="101">
        <f>(Tabela48[[#This Row],[RFTI]]-MIN(Tabela48[RFTI]))/(MAX(Tabela48[RFTI])-MIN(Tabela48[RFTI]))</f>
        <v>0</v>
      </c>
      <c r="D108" s="101">
        <f>IFERROR(VLOOKUP(Tabela48[[#This Row],[MUINICIPIO]],Tabela4[],4,FALSE),0)</f>
        <v>0</v>
      </c>
      <c r="E108" s="101">
        <f>IFERROR(VLOOKUP(Tabela48[[#This Row],[MUINICIPIO]],Tabela4[],5,FALSE),0)</f>
        <v>0</v>
      </c>
      <c r="F108" s="101">
        <f>Tabela48[[#This Row],[RFTUCN]]*0.7</f>
        <v>0</v>
      </c>
      <c r="G108" s="101">
        <f>IFERROR(VLOOKUP(Tabela48[[#This Row],[MUINICIPIO]],Tabela4[],7,FALSE),0)</f>
        <v>0</v>
      </c>
      <c r="H108" s="101">
        <f>IFERROR(VLOOKUP(Tabela48[[#This Row],[MUINICIPIO]],Tabela4[],8,FALSE),0)</f>
        <v>0</v>
      </c>
      <c r="I108" s="101">
        <f>(Tabela48[[#This Row],[UC]]-MIN(Tabela48[UC]))/(MAX(Tabela48[UC])-MIN(Tabela48[UC]))</f>
        <v>0</v>
      </c>
      <c r="J108" s="101">
        <f>Tabela48[[#This Row],[UCN]]+Tabela48[TIN]</f>
        <v>0</v>
      </c>
      <c r="K108" s="101">
        <f>(Tabela48[[#This Row],[ IUCTI]]/SUM( Tabela48[ [ IUCTI] ] ))</f>
        <v>0</v>
      </c>
      <c r="L108" s="101">
        <f>3*Tabela48[cUCTI]</f>
        <v>0</v>
      </c>
      <c r="N108" s="119">
        <v>106</v>
      </c>
      <c r="O108" s="120" t="s">
        <v>1028</v>
      </c>
      <c r="P108" s="96">
        <v>0</v>
      </c>
    </row>
    <row r="109" spans="1:19" x14ac:dyDescent="0.25">
      <c r="A109" s="89" t="s">
        <v>1080</v>
      </c>
      <c r="B109" s="101">
        <f>IFERROR(VLOOKUP(Tabela48[[#This Row],[MUINICIPIO]],Tabela4[],2,FALSE),0)</f>
        <v>0.10411478313748246</v>
      </c>
      <c r="C109" s="101">
        <f>(Tabela48[[#This Row],[RFTI]]-MIN(Tabela48[RFTI]))/(MAX(Tabela48[RFTI])-MIN(Tabela48[RFTI]))</f>
        <v>0.23515862472797841</v>
      </c>
      <c r="D109" s="101">
        <f>IFERROR(VLOOKUP(Tabela48[[#This Row],[MUINICIPIO]],Tabela4[],4,FALSE),0)</f>
        <v>2.0097934033726866E-2</v>
      </c>
      <c r="E109" s="101">
        <f>IFERROR(VLOOKUP(Tabela48[[#This Row],[MUINICIPIO]],Tabela4[],5,FALSE),0)</f>
        <v>5.387199902048407E-2</v>
      </c>
      <c r="F109" s="101">
        <f>Tabela48[[#This Row],[RFTUCN]]*0.7</f>
        <v>3.7710399314338845E-2</v>
      </c>
      <c r="G109" s="101">
        <f>IFERROR(VLOOKUP(Tabela48[[#This Row],[MUINICIPIO]],Tabela4[],7,FALSE),0)</f>
        <v>0</v>
      </c>
      <c r="H109" s="101">
        <f>IFERROR(VLOOKUP(Tabela48[[#This Row],[MUINICIPIO]],Tabela4[],8,FALSE),0)</f>
        <v>3.7710399314338845E-2</v>
      </c>
      <c r="I109" s="101">
        <f>(Tabela48[[#This Row],[UC]]-MIN(Tabela48[UC]))/(MAX(Tabela48[UC])-MIN(Tabela48[UC]))</f>
        <v>5.387199902048407E-2</v>
      </c>
      <c r="J109" s="101">
        <f>Tabela48[[#This Row],[UCN]]+Tabela48[TIN]</f>
        <v>0.2890306237484625</v>
      </c>
      <c r="K109" s="101">
        <f>(Tabela48[[#This Row],[ IUCTI]]/SUM( Tabela48[ [ IUCTI] ] ))</f>
        <v>1.0037994153914286E-2</v>
      </c>
      <c r="L109" s="101">
        <f>3*Tabela48[cUCTI]</f>
        <v>3.0113982461742857E-2</v>
      </c>
      <c r="N109" s="119">
        <v>107</v>
      </c>
      <c r="O109" s="120" t="s">
        <v>1030</v>
      </c>
      <c r="P109" s="96">
        <v>0</v>
      </c>
    </row>
    <row r="110" spans="1:19" x14ac:dyDescent="0.25">
      <c r="A110" s="89" t="s">
        <v>1081</v>
      </c>
      <c r="B110" s="101">
        <f>IFERROR(VLOOKUP(Tabela48[[#This Row],[MUINICIPIO]],Tabela4[],2,FALSE),0)</f>
        <v>0</v>
      </c>
      <c r="C110" s="101">
        <f>(Tabela48[[#This Row],[RFTI]]-MIN(Tabela48[RFTI]))/(MAX(Tabela48[RFTI])-MIN(Tabela48[RFTI]))</f>
        <v>0</v>
      </c>
      <c r="D110" s="101">
        <f>IFERROR(VLOOKUP(Tabela48[[#This Row],[MUINICIPIO]],Tabela4[],4,FALSE),0)</f>
        <v>1.3177478020828144E-2</v>
      </c>
      <c r="E110" s="101">
        <f>IFERROR(VLOOKUP(Tabela48[[#This Row],[MUINICIPIO]],Tabela4[],5,FALSE),0)</f>
        <v>3.5321893376662861E-2</v>
      </c>
      <c r="F110" s="101">
        <f>Tabela48[[#This Row],[RFTUCN]]*0.7</f>
        <v>2.4725325363664001E-2</v>
      </c>
      <c r="G110" s="101">
        <f>IFERROR(VLOOKUP(Tabela48[[#This Row],[MUINICIPIO]],Tabela4[],7,FALSE),0)</f>
        <v>0</v>
      </c>
      <c r="H110" s="101">
        <f>IFERROR(VLOOKUP(Tabela48[[#This Row],[MUINICIPIO]],Tabela4[],8,FALSE),0)</f>
        <v>2.4725325363664001E-2</v>
      </c>
      <c r="I110" s="101">
        <f>(Tabela48[[#This Row],[UC]]-MIN(Tabela48[UC]))/(MAX(Tabela48[UC])-MIN(Tabela48[UC]))</f>
        <v>3.5321893376662861E-2</v>
      </c>
      <c r="J110" s="101">
        <f>Tabela48[[#This Row],[UCN]]+Tabela48[TIN]</f>
        <v>3.5321893376662861E-2</v>
      </c>
      <c r="K110" s="101">
        <f>(Tabela48[[#This Row],[ IUCTI]]/SUM( Tabela48[ [ IUCTI] ] ))</f>
        <v>1.2267245408870333E-3</v>
      </c>
      <c r="L110" s="101">
        <f>3*Tabela48[cUCTI]</f>
        <v>3.6801736226610999E-3</v>
      </c>
      <c r="N110" s="119">
        <v>108</v>
      </c>
      <c r="O110" s="120" t="s">
        <v>1033</v>
      </c>
      <c r="P110" s="96">
        <v>0</v>
      </c>
    </row>
    <row r="111" spans="1:19" x14ac:dyDescent="0.25">
      <c r="A111" s="89" t="s">
        <v>1082</v>
      </c>
      <c r="B111" s="101">
        <f>IFERROR(VLOOKUP(Tabela48[[#This Row],[MUINICIPIO]],Tabela4[],2,FALSE),0)</f>
        <v>0</v>
      </c>
      <c r="C111" s="101">
        <f>(Tabela48[[#This Row],[RFTI]]-MIN(Tabela48[RFTI]))/(MAX(Tabela48[RFTI])-MIN(Tabela48[RFTI]))</f>
        <v>0</v>
      </c>
      <c r="D111" s="101">
        <f>IFERROR(VLOOKUP(Tabela48[[#This Row],[MUINICIPIO]],Tabela4[],4,FALSE),0)</f>
        <v>0</v>
      </c>
      <c r="E111" s="101">
        <f>IFERROR(VLOOKUP(Tabela48[[#This Row],[MUINICIPIO]],Tabela4[],5,FALSE),0)</f>
        <v>0</v>
      </c>
      <c r="F111" s="101">
        <f>Tabela48[[#This Row],[RFTUCN]]*0.7</f>
        <v>0</v>
      </c>
      <c r="G111" s="101">
        <f>IFERROR(VLOOKUP(Tabela48[[#This Row],[MUINICIPIO]],Tabela4[],7,FALSE),0)</f>
        <v>0</v>
      </c>
      <c r="H111" s="101">
        <f>IFERROR(VLOOKUP(Tabela48[[#This Row],[MUINICIPIO]],Tabela4[],8,FALSE),0)</f>
        <v>0</v>
      </c>
      <c r="I111" s="101">
        <f>(Tabela48[[#This Row],[UC]]-MIN(Tabela48[UC]))/(MAX(Tabela48[UC])-MIN(Tabela48[UC]))</f>
        <v>0</v>
      </c>
      <c r="J111" s="101">
        <f>Tabela48[[#This Row],[UCN]]+Tabela48[TIN]</f>
        <v>0</v>
      </c>
      <c r="K111" s="101">
        <f>(Tabela48[[#This Row],[ IUCTI]]/SUM( Tabela48[ [ IUCTI] ] ))</f>
        <v>0</v>
      </c>
      <c r="L111" s="101">
        <f>3*Tabela48[cUCTI]</f>
        <v>0</v>
      </c>
      <c r="N111" s="119">
        <v>109</v>
      </c>
      <c r="O111" s="120" t="s">
        <v>1035</v>
      </c>
      <c r="P111" s="96">
        <v>0</v>
      </c>
    </row>
    <row r="112" spans="1:19" x14ac:dyDescent="0.25">
      <c r="A112" s="89" t="s">
        <v>1083</v>
      </c>
      <c r="B112" s="101">
        <f>IFERROR(VLOOKUP(Tabela48[[#This Row],[MUINICIPIO]],Tabela4[],2,FALSE),0)</f>
        <v>0.33175735878788093</v>
      </c>
      <c r="C112" s="101">
        <f>(Tabela48[[#This Row],[RFTI]]-MIN(Tabela48[RFTI]))/(MAX(Tabela48[RFTI])-MIN(Tabela48[RFTI]))</f>
        <v>0.74932302488615676</v>
      </c>
      <c r="D112" s="101">
        <f>IFERROR(VLOOKUP(Tabela48[[#This Row],[MUINICIPIO]],Tabela4[],4,FALSE),0)</f>
        <v>2.0155461722642805E-3</v>
      </c>
      <c r="E112" s="101">
        <f>IFERROR(VLOOKUP(Tabela48[[#This Row],[MUINICIPIO]],Tabela4[],5,FALSE),0)</f>
        <v>5.4026200521779151E-3</v>
      </c>
      <c r="F112" s="101">
        <f>Tabela48[[#This Row],[RFTUCN]]*0.7</f>
        <v>3.7818340365245403E-3</v>
      </c>
      <c r="G112" s="101">
        <f>IFERROR(VLOOKUP(Tabela48[[#This Row],[MUINICIPIO]],Tabela4[],7,FALSE),0)</f>
        <v>0</v>
      </c>
      <c r="H112" s="101">
        <f>IFERROR(VLOOKUP(Tabela48[[#This Row],[MUINICIPIO]],Tabela4[],8,FALSE),0)</f>
        <v>3.7818340365245403E-3</v>
      </c>
      <c r="I112" s="101">
        <f>(Tabela48[[#This Row],[UC]]-MIN(Tabela48[UC]))/(MAX(Tabela48[UC])-MIN(Tabela48[UC]))</f>
        <v>5.4026200521779151E-3</v>
      </c>
      <c r="J112" s="101">
        <f>Tabela48[[#This Row],[UCN]]+Tabela48[TIN]</f>
        <v>0.75472564493833472</v>
      </c>
      <c r="K112" s="101">
        <f>(Tabela48[[#This Row],[ IUCTI]]/SUM( Tabela48[ [ IUCTI] ] ))</f>
        <v>2.6211518743056696E-2</v>
      </c>
      <c r="L112" s="101">
        <f>3*Tabela48[cUCTI]</f>
        <v>7.8634556229170094E-2</v>
      </c>
      <c r="N112" s="119">
        <v>110</v>
      </c>
      <c r="O112" s="120" t="s">
        <v>1036</v>
      </c>
      <c r="P112" s="96">
        <v>0</v>
      </c>
    </row>
    <row r="113" spans="1:16" x14ac:dyDescent="0.25">
      <c r="A113" s="89" t="s">
        <v>481</v>
      </c>
      <c r="B113" s="101">
        <f>IFERROR(VLOOKUP(Tabela48[[#This Row],[MUINICIPIO]],Tabela4[],2,FALSE),0)</f>
        <v>1.3842841096599924E-2</v>
      </c>
      <c r="C113" s="101">
        <f>(Tabela48[[#This Row],[RFTI]]-MIN(Tabela48[RFTI]))/(MAX(Tabela48[RFTI])-MIN(Tabela48[RFTI]))</f>
        <v>3.1266102435288545E-2</v>
      </c>
      <c r="D113" s="101">
        <f>IFERROR(VLOOKUP(Tabela48[[#This Row],[MUINICIPIO]],Tabela4[],4,FALSE),0)</f>
        <v>1.3537974870838562E-2</v>
      </c>
      <c r="E113" s="101">
        <f>IFERROR(VLOOKUP(Tabela48[[#This Row],[MUINICIPIO]],Tabela4[],5,FALSE),0)</f>
        <v>3.628819597861481E-2</v>
      </c>
      <c r="F113" s="101">
        <f>Tabela48[[#This Row],[RFTUCN]]*0.7</f>
        <v>2.5401737185030367E-2</v>
      </c>
      <c r="G113" s="101">
        <f>IFERROR(VLOOKUP(Tabela48[[#This Row],[MUINICIPIO]],Tabela4[],7,FALSE),0)</f>
        <v>0</v>
      </c>
      <c r="H113" s="101">
        <f>IFERROR(VLOOKUP(Tabela48[[#This Row],[MUINICIPIO]],Tabela4[],8,FALSE),0)</f>
        <v>2.5401737185030367E-2</v>
      </c>
      <c r="I113" s="101">
        <f>(Tabela48[[#This Row],[UC]]-MIN(Tabela48[UC]))/(MAX(Tabela48[UC])-MIN(Tabela48[UC]))</f>
        <v>3.628819597861481E-2</v>
      </c>
      <c r="J113" s="101">
        <f>Tabela48[[#This Row],[UCN]]+Tabela48[TIN]</f>
        <v>6.7554298413903355E-2</v>
      </c>
      <c r="K113" s="101">
        <f>(Tabela48[[#This Row],[ IUCTI]]/SUM( Tabela48[ [ IUCTI] ] ))</f>
        <v>2.3461515729927915E-3</v>
      </c>
      <c r="L113" s="101">
        <f>3*Tabela48[cUCTI]</f>
        <v>7.0384547189783746E-3</v>
      </c>
      <c r="N113" s="119">
        <v>111</v>
      </c>
      <c r="O113" s="120" t="s">
        <v>1037</v>
      </c>
      <c r="P113" s="96">
        <v>0</v>
      </c>
    </row>
    <row r="114" spans="1:16" x14ac:dyDescent="0.25">
      <c r="A114" s="89" t="s">
        <v>1084</v>
      </c>
      <c r="B114" s="101">
        <f>IFERROR(VLOOKUP(Tabela48[[#This Row],[MUINICIPIO]],Tabela4[],2,FALSE),0)</f>
        <v>0</v>
      </c>
      <c r="C114" s="101">
        <f>(Tabela48[[#This Row],[RFTI]]-MIN(Tabela48[RFTI]))/(MAX(Tabela48[RFTI])-MIN(Tabela48[RFTI]))</f>
        <v>0</v>
      </c>
      <c r="D114" s="101">
        <f>IFERROR(VLOOKUP(Tabela48[[#This Row],[MUINICIPIO]],Tabela4[],4,FALSE),0)</f>
        <v>0.27716123877488852</v>
      </c>
      <c r="E114" s="101">
        <f>IFERROR(VLOOKUP(Tabela48[[#This Row],[MUINICIPIO]],Tabela4[],5,FALSE),0)</f>
        <v>0.7429236238282233</v>
      </c>
      <c r="F114" s="101">
        <f>Tabela48[[#This Row],[RFTUCN]]*0.7</f>
        <v>0.52004653667975631</v>
      </c>
      <c r="G114" s="101">
        <f>IFERROR(VLOOKUP(Tabela48[[#This Row],[MUINICIPIO]],Tabela4[],7,FALSE),0)</f>
        <v>0</v>
      </c>
      <c r="H114" s="101">
        <f>IFERROR(VLOOKUP(Tabela48[[#This Row],[MUINICIPIO]],Tabela4[],8,FALSE),0)</f>
        <v>0.52004653667975631</v>
      </c>
      <c r="I114" s="101">
        <f>(Tabela48[[#This Row],[UC]]-MIN(Tabela48[UC]))/(MAX(Tabela48[UC])-MIN(Tabela48[UC]))</f>
        <v>0.7429236238282233</v>
      </c>
      <c r="J114" s="101">
        <f>Tabela48[[#This Row],[UCN]]+Tabela48[TIN]</f>
        <v>0.7429236238282233</v>
      </c>
      <c r="K114" s="101">
        <f>(Tabela48[[#This Row],[ IUCTI]]/SUM( Tabela48[ [ IUCTI] ] ))</f>
        <v>2.5801636159089494E-2</v>
      </c>
      <c r="L114" s="101">
        <f>3*Tabela48[cUCTI]</f>
        <v>7.7404908477268483E-2</v>
      </c>
      <c r="N114" s="119">
        <v>112</v>
      </c>
      <c r="O114" s="120" t="s">
        <v>1038</v>
      </c>
      <c r="P114" s="96">
        <v>0</v>
      </c>
    </row>
    <row r="115" spans="1:16" x14ac:dyDescent="0.25">
      <c r="A115" s="89" t="s">
        <v>1085</v>
      </c>
      <c r="B115" s="101">
        <f>IFERROR(VLOOKUP(Tabela48[[#This Row],[MUINICIPIO]],Tabela4[],2,FALSE),0)</f>
        <v>0</v>
      </c>
      <c r="C115" s="101">
        <f>(Tabela48[[#This Row],[RFTI]]-MIN(Tabela48[RFTI]))/(MAX(Tabela48[RFTI])-MIN(Tabela48[RFTI]))</f>
        <v>0</v>
      </c>
      <c r="D115" s="101">
        <f>IFERROR(VLOOKUP(Tabela48[[#This Row],[MUINICIPIO]],Tabela4[],4,FALSE),0)</f>
        <v>0</v>
      </c>
      <c r="E115" s="101">
        <f>IFERROR(VLOOKUP(Tabela48[[#This Row],[MUINICIPIO]],Tabela4[],5,FALSE),0)</f>
        <v>0</v>
      </c>
      <c r="F115" s="101">
        <f>Tabela48[[#This Row],[RFTUCN]]*0.7</f>
        <v>0</v>
      </c>
      <c r="G115" s="101">
        <f>IFERROR(VLOOKUP(Tabela48[[#This Row],[MUINICIPIO]],Tabela4[],7,FALSE),0)</f>
        <v>0</v>
      </c>
      <c r="H115" s="101">
        <f>IFERROR(VLOOKUP(Tabela48[[#This Row],[MUINICIPIO]],Tabela4[],8,FALSE),0)</f>
        <v>0</v>
      </c>
      <c r="I115" s="101">
        <f>(Tabela48[[#This Row],[UC]]-MIN(Tabela48[UC]))/(MAX(Tabela48[UC])-MIN(Tabela48[UC]))</f>
        <v>0</v>
      </c>
      <c r="J115" s="101">
        <f>Tabela48[[#This Row],[UCN]]+Tabela48[TIN]</f>
        <v>0</v>
      </c>
      <c r="K115" s="101">
        <f>(Tabela48[[#This Row],[ IUCTI]]/SUM( Tabela48[ [ IUCTI] ] ))</f>
        <v>0</v>
      </c>
      <c r="L115" s="101">
        <f>3*Tabela48[cUCTI]</f>
        <v>0</v>
      </c>
      <c r="N115" s="119">
        <v>113</v>
      </c>
      <c r="O115" s="120" t="s">
        <v>1039</v>
      </c>
      <c r="P115" s="96">
        <v>0</v>
      </c>
    </row>
    <row r="116" spans="1:16" x14ac:dyDescent="0.25">
      <c r="A116" s="89" t="s">
        <v>1086</v>
      </c>
      <c r="B116" s="101">
        <f>IFERROR(VLOOKUP(Tabela48[[#This Row],[MUINICIPIO]],Tabela4[],2,FALSE),0)</f>
        <v>0</v>
      </c>
      <c r="C116" s="101">
        <f>(Tabela48[[#This Row],[RFTI]]-MIN(Tabela48[RFTI]))/(MAX(Tabela48[RFTI])-MIN(Tabela48[RFTI]))</f>
        <v>0</v>
      </c>
      <c r="D116" s="101">
        <f>IFERROR(VLOOKUP(Tabela48[[#This Row],[MUINICIPIO]],Tabela4[],4,FALSE),0)</f>
        <v>0</v>
      </c>
      <c r="E116" s="101">
        <f>IFERROR(VLOOKUP(Tabela48[[#This Row],[MUINICIPIO]],Tabela4[],5,FALSE),0)</f>
        <v>0</v>
      </c>
      <c r="F116" s="101">
        <f>Tabela48[[#This Row],[RFTUCN]]*0.7</f>
        <v>0</v>
      </c>
      <c r="G116" s="101">
        <f>IFERROR(VLOOKUP(Tabela48[[#This Row],[MUINICIPIO]],Tabela4[],7,FALSE),0)</f>
        <v>0</v>
      </c>
      <c r="H116" s="101">
        <f>IFERROR(VLOOKUP(Tabela48[[#This Row],[MUINICIPIO]],Tabela4[],8,FALSE),0)</f>
        <v>0</v>
      </c>
      <c r="I116" s="101">
        <f>(Tabela48[[#This Row],[UC]]-MIN(Tabela48[UC]))/(MAX(Tabela48[UC])-MIN(Tabela48[UC]))</f>
        <v>0</v>
      </c>
      <c r="J116" s="101">
        <f>Tabela48[[#This Row],[UCN]]+Tabela48[TIN]</f>
        <v>0</v>
      </c>
      <c r="K116" s="101">
        <f>(Tabela48[[#This Row],[ IUCTI]]/SUM( Tabela48[ [ IUCTI] ] ))</f>
        <v>0</v>
      </c>
      <c r="L116" s="101">
        <f>3*Tabela48[cUCTI]</f>
        <v>0</v>
      </c>
      <c r="N116" s="119">
        <v>114</v>
      </c>
      <c r="O116" s="120" t="s">
        <v>1041</v>
      </c>
      <c r="P116" s="96">
        <v>0</v>
      </c>
    </row>
    <row r="117" spans="1:16" x14ac:dyDescent="0.25">
      <c r="A117" s="89" t="s">
        <v>447</v>
      </c>
      <c r="B117" s="101">
        <f>IFERROR(VLOOKUP(Tabela48[[#This Row],[MUINICIPIO]],Tabela4[],2,FALSE),0)</f>
        <v>0.19139785142203336</v>
      </c>
      <c r="C117" s="101">
        <f>(Tabela48[[#This Row],[RFTI]]-MIN(Tabela48[RFTI]))/(MAX(Tabela48[RFTI])-MIN(Tabela48[RFTI]))</f>
        <v>0.43230033391955108</v>
      </c>
      <c r="D117" s="101">
        <f>IFERROR(VLOOKUP(Tabela48[[#This Row],[MUINICIPIO]],Tabela4[],4,FALSE),0)</f>
        <v>0.11873757135212135</v>
      </c>
      <c r="E117" s="101">
        <f>IFERROR(VLOOKUP(Tabela48[[#This Row],[MUINICIPIO]],Tabela4[],5,FALSE),0)</f>
        <v>0.31827302830439119</v>
      </c>
      <c r="F117" s="101">
        <f>Tabela48[[#This Row],[RFTUCN]]*0.7</f>
        <v>0.22279111981307381</v>
      </c>
      <c r="G117" s="101">
        <f>IFERROR(VLOOKUP(Tabela48[[#This Row],[MUINICIPIO]],Tabela4[],7,FALSE),0)</f>
        <v>0.15</v>
      </c>
      <c r="H117" s="101">
        <f>IFERROR(VLOOKUP(Tabela48[[#This Row],[MUINICIPIO]],Tabela4[],8,FALSE),0)</f>
        <v>0.37279111981307378</v>
      </c>
      <c r="I117" s="101">
        <f>(Tabela48[[#This Row],[UC]]-MIN(Tabela48[UC]))/(MAX(Tabela48[UC])-MIN(Tabela48[UC]))</f>
        <v>0.53255874259010538</v>
      </c>
      <c r="J117" s="101">
        <f>Tabela48[[#This Row],[UCN]]+Tabela48[TIN]</f>
        <v>0.96485907650965652</v>
      </c>
      <c r="K117" s="101">
        <f>(Tabela48[[#This Row],[ IUCTI]]/SUM( Tabela48[ [ IUCTI] ] ))</f>
        <v>3.3509424170166634E-2</v>
      </c>
      <c r="L117" s="101">
        <f>3*Tabela48[cUCTI]</f>
        <v>0.10052827251049989</v>
      </c>
      <c r="N117" s="119">
        <v>115</v>
      </c>
      <c r="O117" s="120" t="s">
        <v>1042</v>
      </c>
      <c r="P117" s="96">
        <v>0</v>
      </c>
    </row>
    <row r="118" spans="1:16" x14ac:dyDescent="0.25">
      <c r="A118" s="89" t="s">
        <v>1087</v>
      </c>
      <c r="B118" s="101">
        <f>IFERROR(VLOOKUP(Tabela48[[#This Row],[MUINICIPIO]],Tabela4[],2,FALSE),0)</f>
        <v>8.6264458851848989E-4</v>
      </c>
      <c r="C118" s="101">
        <f>(Tabela48[[#This Row],[RFTI]]-MIN(Tabela48[RFTI]))/(MAX(Tabela48[RFTI])-MIN(Tabela48[RFTI]))</f>
        <v>1.9484102924862139E-3</v>
      </c>
      <c r="D118" s="101">
        <f>IFERROR(VLOOKUP(Tabela48[[#This Row],[MUINICIPIO]],Tabela4[],4,FALSE),0)</f>
        <v>2.0025000592503232E-2</v>
      </c>
      <c r="E118" s="101">
        <f>IFERROR(VLOOKUP(Tabela48[[#This Row],[MUINICIPIO]],Tabela4[],5,FALSE),0)</f>
        <v>5.3676502793480504E-2</v>
      </c>
      <c r="F118" s="101">
        <f>Tabela48[[#This Row],[RFTUCN]]*0.7</f>
        <v>3.7573551955436352E-2</v>
      </c>
      <c r="G118" s="101">
        <f>IFERROR(VLOOKUP(Tabela48[[#This Row],[MUINICIPIO]],Tabela4[],7,FALSE),0)</f>
        <v>0</v>
      </c>
      <c r="H118" s="101">
        <f>IFERROR(VLOOKUP(Tabela48[[#This Row],[MUINICIPIO]],Tabela4[],8,FALSE),0)</f>
        <v>3.7573551955436352E-2</v>
      </c>
      <c r="I118" s="101">
        <f>(Tabela48[[#This Row],[UC]]-MIN(Tabela48[UC]))/(MAX(Tabela48[UC])-MIN(Tabela48[UC]))</f>
        <v>5.3676502793480504E-2</v>
      </c>
      <c r="J118" s="101">
        <f>Tabela48[[#This Row],[UCN]]+Tabela48[TIN]</f>
        <v>5.5624913085966718E-2</v>
      </c>
      <c r="K118" s="101">
        <f>(Tabela48[[#This Row],[ IUCTI]]/SUM( Tabela48[ [ IUCTI] ] ))</f>
        <v>1.9318456471064318E-3</v>
      </c>
      <c r="L118" s="101">
        <f>3*Tabela48[cUCTI]</f>
        <v>5.7955369413192955E-3</v>
      </c>
      <c r="N118" s="119">
        <v>116</v>
      </c>
      <c r="O118" s="120" t="s">
        <v>1044</v>
      </c>
      <c r="P118" s="96">
        <v>0</v>
      </c>
    </row>
    <row r="119" spans="1:16" x14ac:dyDescent="0.25">
      <c r="A119" s="89" t="s">
        <v>1088</v>
      </c>
      <c r="B119" s="101">
        <f>IFERROR(VLOOKUP(Tabela48[[#This Row],[MUINICIPIO]],Tabela4[],2,FALSE),0)</f>
        <v>0.12881111849879148</v>
      </c>
      <c r="C119" s="101">
        <f>(Tabela48[[#This Row],[RFTI]]-MIN(Tabela48[RFTI]))/(MAX(Tabela48[RFTI])-MIN(Tabela48[RFTI]))</f>
        <v>0.29093894798637254</v>
      </c>
      <c r="D119" s="101">
        <f>IFERROR(VLOOKUP(Tabela48[[#This Row],[MUINICIPIO]],Tabela4[],4,FALSE),0)</f>
        <v>0</v>
      </c>
      <c r="E119" s="101">
        <f>IFERROR(VLOOKUP(Tabela48[[#This Row],[MUINICIPIO]],Tabela4[],5,FALSE),0)</f>
        <v>0</v>
      </c>
      <c r="F119" s="101">
        <f>Tabela48[[#This Row],[RFTUCN]]*0.7</f>
        <v>0</v>
      </c>
      <c r="G119" s="101">
        <f>IFERROR(VLOOKUP(Tabela48[[#This Row],[MUINICIPIO]],Tabela4[],7,FALSE),0)</f>
        <v>0</v>
      </c>
      <c r="H119" s="101">
        <f>IFERROR(VLOOKUP(Tabela48[[#This Row],[MUINICIPIO]],Tabela4[],8,FALSE),0)</f>
        <v>0</v>
      </c>
      <c r="I119" s="101">
        <f>(Tabela48[[#This Row],[UC]]-MIN(Tabela48[UC]))/(MAX(Tabela48[UC])-MIN(Tabela48[UC]))</f>
        <v>0</v>
      </c>
      <c r="J119" s="101">
        <f>Tabela48[[#This Row],[UCN]]+Tabela48[TIN]</f>
        <v>0.29093894798637254</v>
      </c>
      <c r="K119" s="101">
        <f>(Tabela48[[#This Row],[ IUCTI]]/SUM( Tabela48[ [ IUCTI] ] ))</f>
        <v>1.01042699944999E-2</v>
      </c>
      <c r="L119" s="101">
        <f>3*Tabela48[cUCTI]</f>
        <v>3.0312809983499701E-2</v>
      </c>
      <c r="N119" s="119">
        <v>117</v>
      </c>
      <c r="O119" s="120" t="s">
        <v>1045</v>
      </c>
      <c r="P119" s="96">
        <v>0</v>
      </c>
    </row>
    <row r="120" spans="1:16" x14ac:dyDescent="0.25">
      <c r="A120" s="89" t="s">
        <v>1089</v>
      </c>
      <c r="B120" s="101">
        <f>IFERROR(VLOOKUP(Tabela48[[#This Row],[MUINICIPIO]],Tabela4[],2,FALSE),0)</f>
        <v>0</v>
      </c>
      <c r="C120" s="101">
        <f>(Tabela48[[#This Row],[RFTI]]-MIN(Tabela48[RFTI]))/(MAX(Tabela48[RFTI])-MIN(Tabela48[RFTI]))</f>
        <v>0</v>
      </c>
      <c r="D120" s="101">
        <f>IFERROR(VLOOKUP(Tabela48[[#This Row],[MUINICIPIO]],Tabela4[],4,FALSE),0)</f>
        <v>0</v>
      </c>
      <c r="E120" s="101">
        <f>IFERROR(VLOOKUP(Tabela48[[#This Row],[MUINICIPIO]],Tabela4[],5,FALSE),0)</f>
        <v>0</v>
      </c>
      <c r="F120" s="101">
        <f>Tabela48[[#This Row],[RFTUCN]]*0.7</f>
        <v>0</v>
      </c>
      <c r="G120" s="101">
        <f>IFERROR(VLOOKUP(Tabela48[[#This Row],[MUINICIPIO]],Tabela4[],7,FALSE),0)</f>
        <v>0</v>
      </c>
      <c r="H120" s="101">
        <f>IFERROR(VLOOKUP(Tabela48[[#This Row],[MUINICIPIO]],Tabela4[],8,FALSE),0)</f>
        <v>0</v>
      </c>
      <c r="I120" s="101">
        <f>(Tabela48[[#This Row],[UC]]-MIN(Tabela48[UC]))/(MAX(Tabela48[UC])-MIN(Tabela48[UC]))</f>
        <v>0</v>
      </c>
      <c r="J120" s="101">
        <f>Tabela48[[#This Row],[UCN]]+Tabela48[TIN]</f>
        <v>0</v>
      </c>
      <c r="K120" s="101">
        <f>(Tabela48[[#This Row],[ IUCTI]]/SUM( Tabela48[ [ IUCTI] ] ))</f>
        <v>0</v>
      </c>
      <c r="L120" s="101">
        <f>3*Tabela48[cUCTI]</f>
        <v>0</v>
      </c>
      <c r="N120" s="119">
        <v>118</v>
      </c>
      <c r="O120" s="120" t="s">
        <v>1046</v>
      </c>
      <c r="P120" s="96">
        <v>0</v>
      </c>
    </row>
    <row r="121" spans="1:16" x14ac:dyDescent="0.25">
      <c r="A121" s="89" t="s">
        <v>1090</v>
      </c>
      <c r="B121" s="101">
        <f>IFERROR(VLOOKUP(Tabela48[[#This Row],[MUINICIPIO]],Tabela4[],2,FALSE),0)</f>
        <v>0.10706678496615016</v>
      </c>
      <c r="C121" s="101">
        <f>(Tabela48[[#This Row],[RFTI]]-MIN(Tabela48[RFTI]))/(MAX(Tabela48[RFTI])-MIN(Tabela48[RFTI]))</f>
        <v>0.24182615713120403</v>
      </c>
      <c r="D121" s="101">
        <f>IFERROR(VLOOKUP(Tabela48[[#This Row],[MUINICIPIO]],Tabela4[],4,FALSE),0)</f>
        <v>0</v>
      </c>
      <c r="E121" s="101">
        <f>IFERROR(VLOOKUP(Tabela48[[#This Row],[MUINICIPIO]],Tabela4[],5,FALSE),0)</f>
        <v>0</v>
      </c>
      <c r="F121" s="101">
        <f>Tabela48[[#This Row],[RFTUCN]]*0.7</f>
        <v>0</v>
      </c>
      <c r="G121" s="101">
        <f>IFERROR(VLOOKUP(Tabela48[[#This Row],[MUINICIPIO]],Tabela4[],7,FALSE),0)</f>
        <v>0</v>
      </c>
      <c r="H121" s="101">
        <f>IFERROR(VLOOKUP(Tabela48[[#This Row],[MUINICIPIO]],Tabela4[],8,FALSE),0)</f>
        <v>0</v>
      </c>
      <c r="I121" s="101">
        <f>(Tabela48[[#This Row],[UC]]-MIN(Tabela48[UC]))/(MAX(Tabela48[UC])-MIN(Tabela48[UC]))</f>
        <v>0</v>
      </c>
      <c r="J121" s="101">
        <f>Tabela48[[#This Row],[UCN]]+Tabela48[TIN]</f>
        <v>0.24182615713120403</v>
      </c>
      <c r="K121" s="101">
        <f>(Tabela48[[#This Row],[ IUCTI]]/SUM( Tabela48[ [ IUCTI] ] ))</f>
        <v>8.3985894645514925E-3</v>
      </c>
      <c r="L121" s="101">
        <f>3*Tabela48[cUCTI]</f>
        <v>2.5195768393654477E-2</v>
      </c>
      <c r="N121" s="119">
        <v>119</v>
      </c>
      <c r="O121" s="120" t="s">
        <v>1051</v>
      </c>
      <c r="P121" s="96">
        <v>0</v>
      </c>
    </row>
    <row r="122" spans="1:16" x14ac:dyDescent="0.25">
      <c r="A122" s="112" t="s">
        <v>166</v>
      </c>
      <c r="B122" s="113">
        <f>IFERROR(VLOOKUP(Tabela48[[#This Row],[MUINICIPIO]],Tabela4[],2,FALSE),0)</f>
        <v>2.2903774850923334E-2</v>
      </c>
      <c r="C122" s="113">
        <f>(Tabela48[[#This Row],[RFTI]]-MIN(Tabela48[RFTI]))/(MAX(Tabela48[RFTI])-MIN(Tabela48[RFTI]))</f>
        <v>5.1731560425095517E-2</v>
      </c>
      <c r="D122" s="113">
        <f>IFERROR(VLOOKUP(Tabela48[[#This Row],[MUINICIPIO]],Tabela4[],4,FALSE),0)</f>
        <v>2.6366008179512716E-3</v>
      </c>
      <c r="E122" s="113">
        <f>IFERROR(VLOOKUP(Tabela48[[#This Row],[MUINICIPIO]],Tabela4[],5,FALSE),0)</f>
        <v>7.0673411726657641E-3</v>
      </c>
      <c r="F122" s="113">
        <f>Tabela48[[#This Row],[RFTUCN]]*0.7</f>
        <v>4.9471388208660342E-3</v>
      </c>
      <c r="G122" s="113">
        <f>IFERROR(VLOOKUP(Tabela48[[#This Row],[MUINICIPIO]],Tabela4[],7,FALSE),0)</f>
        <v>0</v>
      </c>
      <c r="H122" s="113">
        <f>IFERROR(VLOOKUP(Tabela48[[#This Row],[MUINICIPIO]],Tabela4[],8,FALSE),0)</f>
        <v>4.9471388208660342E-3</v>
      </c>
      <c r="I122" s="113">
        <f>(Tabela48[[#This Row],[UC]]-MIN(Tabela48[UC]))/(MAX(Tabela48[UC])-MIN(Tabela48[UC]))</f>
        <v>7.0673411726657641E-3</v>
      </c>
      <c r="J122" s="113">
        <f>Tabela48[[#This Row],[UCN]]+Tabela48[TIN]</f>
        <v>5.8798901597761279E-2</v>
      </c>
      <c r="K122" s="113">
        <f>(Tabela48[[#This Row],[ IUCTI]]/SUM( Tabela48[ [ IUCTI] ] ))</f>
        <v>2.0420778353527277E-3</v>
      </c>
      <c r="L122" s="113">
        <f>3*Tabela48[cUCTI]</f>
        <v>6.1262335060581832E-3</v>
      </c>
      <c r="N122" s="119">
        <v>120</v>
      </c>
      <c r="O122" s="120" t="s">
        <v>1055</v>
      </c>
      <c r="P122" s="96">
        <v>0</v>
      </c>
    </row>
    <row r="123" spans="1:16" x14ac:dyDescent="0.25">
      <c r="A123" s="100" t="s">
        <v>1091</v>
      </c>
      <c r="B123" s="101">
        <f>IFERROR(VLOOKUP(Tabela48[[#This Row],[MUINICIPIO]],Tabela4[],2,FALSE),0)</f>
        <v>0.11520473701043719</v>
      </c>
      <c r="C123" s="101">
        <f>(Tabela48[[#This Row],[RFTI]]-MIN(Tabela48[RFTI]))/(MAX(Tabela48[RFTI])-MIN(Tabela48[RFTI]))</f>
        <v>0.26020692452241828</v>
      </c>
      <c r="D123" s="101">
        <f>IFERROR(VLOOKUP(Tabela48[[#This Row],[MUINICIPIO]],Tabela4[],4,FALSE),0)</f>
        <v>0</v>
      </c>
      <c r="E123" s="101">
        <f>IFERROR(VLOOKUP(Tabela48[[#This Row],[MUINICIPIO]],Tabela4[],5,FALSE),0)</f>
        <v>0</v>
      </c>
      <c r="F123" s="101">
        <f>Tabela48[[#This Row],[RFTUCN]]*0.7</f>
        <v>0</v>
      </c>
      <c r="G123" s="101">
        <f>IFERROR(VLOOKUP(Tabela48[[#This Row],[MUINICIPIO]],Tabela4[],7,FALSE),0)</f>
        <v>0</v>
      </c>
      <c r="H123" s="101">
        <f>IFERROR(VLOOKUP(Tabela48[[#This Row],[MUINICIPIO]],Tabela4[],8,FALSE),0)</f>
        <v>0</v>
      </c>
      <c r="I123" s="101">
        <f>(Tabela48[[#This Row],[UC]]-MIN(Tabela48[UC]))/(MAX(Tabela48[UC])-MIN(Tabela48[UC]))</f>
        <v>0</v>
      </c>
      <c r="J123" s="101">
        <f>Tabela48[[#This Row],[UCN]]+Tabela48[TIN]</f>
        <v>0.26020692452241828</v>
      </c>
      <c r="K123" s="101">
        <f>(Tabela48[[#This Row],[ IUCTI]]/SUM( Tabela48[ [ IUCTI] ] ))</f>
        <v>9.0369510098597117E-3</v>
      </c>
      <c r="L123" s="101">
        <f>3*Tabela48[cUCTI]</f>
        <v>2.7110853029579135E-2</v>
      </c>
      <c r="N123" s="119">
        <v>121</v>
      </c>
      <c r="O123" s="120" t="s">
        <v>1056</v>
      </c>
      <c r="P123" s="96">
        <v>0</v>
      </c>
    </row>
    <row r="124" spans="1:16" x14ac:dyDescent="0.25">
      <c r="A124" s="100" t="s">
        <v>1092</v>
      </c>
      <c r="B124" s="101">
        <f>IFERROR(VLOOKUP(Tabela48[[#This Row],[MUINICIPIO]],Tabela4[],2,FALSE),0)</f>
        <v>0</v>
      </c>
      <c r="C124" s="101">
        <f>(Tabela48[[#This Row],[RFTI]]-MIN(Tabela48[RFTI]))/(MAX(Tabela48[RFTI])-MIN(Tabela48[RFTI]))</f>
        <v>0</v>
      </c>
      <c r="D124" s="101">
        <f>IFERROR(VLOOKUP(Tabela48[[#This Row],[MUINICIPIO]],Tabela4[],4,FALSE),0)</f>
        <v>0</v>
      </c>
      <c r="E124" s="101">
        <f>IFERROR(VLOOKUP(Tabela48[[#This Row],[MUINICIPIO]],Tabela4[],5,FALSE),0)</f>
        <v>0</v>
      </c>
      <c r="F124" s="101">
        <f>Tabela48[[#This Row],[RFTUCN]]*0.7</f>
        <v>0</v>
      </c>
      <c r="G124" s="101">
        <f>IFERROR(VLOOKUP(Tabela48[[#This Row],[MUINICIPIO]],Tabela4[],7,FALSE),0)</f>
        <v>0</v>
      </c>
      <c r="H124" s="101">
        <f>IFERROR(VLOOKUP(Tabela48[[#This Row],[MUINICIPIO]],Tabela4[],8,FALSE),0)</f>
        <v>0</v>
      </c>
      <c r="I124" s="101">
        <f>(Tabela48[[#This Row],[UC]]-MIN(Tabela48[UC]))/(MAX(Tabela48[UC])-MIN(Tabela48[UC]))</f>
        <v>0</v>
      </c>
      <c r="J124" s="101">
        <f>Tabela48[[#This Row],[UCN]]+Tabela48[TIN]</f>
        <v>0</v>
      </c>
      <c r="K124" s="101">
        <f>(Tabela48[[#This Row],[ IUCTI]]/SUM( Tabela48[ [ IUCTI] ] ))</f>
        <v>0</v>
      </c>
      <c r="L124" s="101">
        <f>3*Tabela48[cUCTI]</f>
        <v>0</v>
      </c>
      <c r="N124" s="119">
        <v>122</v>
      </c>
      <c r="O124" s="120" t="s">
        <v>1057</v>
      </c>
      <c r="P124" s="96">
        <v>0</v>
      </c>
    </row>
    <row r="125" spans="1:16" x14ac:dyDescent="0.25">
      <c r="A125" s="89" t="s">
        <v>1093</v>
      </c>
      <c r="B125" s="101">
        <f>IFERROR(VLOOKUP(Tabela48[[#This Row],[MUINICIPIO]],Tabela4[],2,FALSE),0)</f>
        <v>0</v>
      </c>
      <c r="C125" s="101">
        <f>(Tabela48[[#This Row],[RFTI]]-MIN(Tabela48[RFTI]))/(MAX(Tabela48[RFTI])-MIN(Tabela48[RFTI]))</f>
        <v>0</v>
      </c>
      <c r="D125" s="101">
        <f>IFERROR(VLOOKUP(Tabela48[[#This Row],[MUINICIPIO]],Tabela4[],4,FALSE),0)</f>
        <v>0</v>
      </c>
      <c r="E125" s="101">
        <f>IFERROR(VLOOKUP(Tabela48[[#This Row],[MUINICIPIO]],Tabela4[],5,FALSE),0)</f>
        <v>0</v>
      </c>
      <c r="F125" s="101">
        <f>Tabela48[[#This Row],[RFTUCN]]*0.7</f>
        <v>0</v>
      </c>
      <c r="G125" s="101">
        <f>IFERROR(VLOOKUP(Tabela48[[#This Row],[MUINICIPIO]],Tabela4[],7,FALSE),0)</f>
        <v>0</v>
      </c>
      <c r="H125" s="101">
        <f>IFERROR(VLOOKUP(Tabela48[[#This Row],[MUINICIPIO]],Tabela4[],8,FALSE),0)</f>
        <v>0</v>
      </c>
      <c r="I125" s="101">
        <f>(Tabela48[[#This Row],[UC]]-MIN(Tabela48[UC]))/(MAX(Tabela48[UC])-MIN(Tabela48[UC]))</f>
        <v>0</v>
      </c>
      <c r="J125" s="101">
        <f>Tabela48[[#This Row],[UCN]]+Tabela48[TIN]</f>
        <v>0</v>
      </c>
      <c r="K125" s="101">
        <f>(Tabela48[[#This Row],[ IUCTI]]/SUM( Tabela48[ [ IUCTI] ] ))</f>
        <v>0</v>
      </c>
      <c r="L125" s="101">
        <f>3*Tabela48[cUCTI]</f>
        <v>0</v>
      </c>
      <c r="N125" s="119">
        <v>123</v>
      </c>
      <c r="O125" s="120" t="s">
        <v>1060</v>
      </c>
      <c r="P125" s="96">
        <v>0</v>
      </c>
    </row>
    <row r="126" spans="1:16" x14ac:dyDescent="0.25">
      <c r="A126" s="89" t="s">
        <v>1094</v>
      </c>
      <c r="B126" s="101">
        <f>IFERROR(VLOOKUP(Tabela48[[#This Row],[MUINICIPIO]],Tabela4[],2,FALSE),0)</f>
        <v>0.12468662465340258</v>
      </c>
      <c r="C126" s="101">
        <f>(Tabela48[[#This Row],[RFTI]]-MIN(Tabela48[RFTI]))/(MAX(Tabela48[RFTI])-MIN(Tabela48[RFTI]))</f>
        <v>0.28162316908204621</v>
      </c>
      <c r="D126" s="101">
        <f>IFERROR(VLOOKUP(Tabela48[[#This Row],[MUINICIPIO]],Tabela4[],4,FALSE),0)</f>
        <v>2.7334916012354619E-4</v>
      </c>
      <c r="E126" s="101">
        <f>IFERROR(VLOOKUP(Tabela48[[#This Row],[MUINICIPIO]],Tabela4[],5,FALSE),0)</f>
        <v>7.3270544433641613E-4</v>
      </c>
      <c r="F126" s="101">
        <f>Tabela48[[#This Row],[RFTUCN]]*0.7</f>
        <v>5.1289381103549131E-4</v>
      </c>
      <c r="G126" s="101">
        <f>IFERROR(VLOOKUP(Tabela48[[#This Row],[MUINICIPIO]],Tabela4[],7,FALSE),0)</f>
        <v>0</v>
      </c>
      <c r="H126" s="101">
        <f>IFERROR(VLOOKUP(Tabela48[[#This Row],[MUINICIPIO]],Tabela4[],8,FALSE),0)</f>
        <v>5.1289381103549131E-4</v>
      </c>
      <c r="I126" s="101">
        <f>(Tabela48[[#This Row],[UC]]-MIN(Tabela48[UC]))/(MAX(Tabela48[UC])-MIN(Tabela48[UC]))</f>
        <v>7.3270544433641624E-4</v>
      </c>
      <c r="J126" s="101">
        <f>Tabela48[[#This Row],[UCN]]+Tabela48[TIN]</f>
        <v>0.28235587452638261</v>
      </c>
      <c r="K126" s="101">
        <f>(Tabela48[[#This Row],[ IUCTI]]/SUM( Tabela48[ [ IUCTI] ] ))</f>
        <v>9.8061810235229828E-3</v>
      </c>
      <c r="L126" s="101">
        <f>3*Tabela48[cUCTI]</f>
        <v>2.9418543070568948E-2</v>
      </c>
      <c r="N126" s="119">
        <v>124</v>
      </c>
      <c r="O126" s="120" t="s">
        <v>1061</v>
      </c>
      <c r="P126" s="96">
        <v>0</v>
      </c>
    </row>
    <row r="127" spans="1:16" x14ac:dyDescent="0.25">
      <c r="A127" s="89" t="s">
        <v>1095</v>
      </c>
      <c r="B127" s="101">
        <f>IFERROR(VLOOKUP(Tabela48[[#This Row],[MUINICIPIO]],Tabela4[],2,FALSE),0)</f>
        <v>0</v>
      </c>
      <c r="C127" s="101">
        <f>(Tabela48[[#This Row],[RFTI]]-MIN(Tabela48[RFTI]))/(MAX(Tabela48[RFTI])-MIN(Tabela48[RFTI]))</f>
        <v>0</v>
      </c>
      <c r="D127" s="101">
        <f>IFERROR(VLOOKUP(Tabela48[[#This Row],[MUINICIPIO]],Tabela4[],4,FALSE),0)</f>
        <v>0</v>
      </c>
      <c r="E127" s="101">
        <f>IFERROR(VLOOKUP(Tabela48[[#This Row],[MUINICIPIO]],Tabela4[],5,FALSE),0)</f>
        <v>0</v>
      </c>
      <c r="F127" s="101">
        <f>Tabela48[[#This Row],[RFTUCN]]*0.7</f>
        <v>0</v>
      </c>
      <c r="G127" s="101">
        <f>IFERROR(VLOOKUP(Tabela48[[#This Row],[MUINICIPIO]],Tabela4[],7,FALSE),0)</f>
        <v>0</v>
      </c>
      <c r="H127" s="101">
        <f>IFERROR(VLOOKUP(Tabela48[[#This Row],[MUINICIPIO]],Tabela4[],8,FALSE),0)</f>
        <v>0</v>
      </c>
      <c r="I127" s="101">
        <f>(Tabela48[[#This Row],[UC]]-MIN(Tabela48[UC]))/(MAX(Tabela48[UC])-MIN(Tabela48[UC]))</f>
        <v>0</v>
      </c>
      <c r="J127" s="101">
        <f>Tabela48[[#This Row],[UCN]]+Tabela48[TIN]</f>
        <v>0</v>
      </c>
      <c r="K127" s="101">
        <f>(Tabela48[[#This Row],[ IUCTI]]/SUM( Tabela48[ [ IUCTI] ] ))</f>
        <v>0</v>
      </c>
      <c r="L127" s="101">
        <f>3*Tabela48[cUCTI]</f>
        <v>0</v>
      </c>
      <c r="N127" s="119">
        <v>125</v>
      </c>
      <c r="O127" s="120" t="s">
        <v>1063</v>
      </c>
      <c r="P127" s="96">
        <v>0</v>
      </c>
    </row>
    <row r="128" spans="1:16" x14ac:dyDescent="0.25">
      <c r="A128" s="89" t="s">
        <v>1096</v>
      </c>
      <c r="B128" s="101">
        <f>IFERROR(VLOOKUP(Tabela48[[#This Row],[MUINICIPIO]],Tabela4[],2,FALSE),0)</f>
        <v>0</v>
      </c>
      <c r="C128" s="101">
        <f>(Tabela48[[#This Row],[RFTI]]-MIN(Tabela48[RFTI]))/(MAX(Tabela48[RFTI])-MIN(Tabela48[RFTI]))</f>
        <v>0</v>
      </c>
      <c r="D128" s="101">
        <f>IFERROR(VLOOKUP(Tabela48[[#This Row],[MUINICIPIO]],Tabela4[],4,FALSE),0)</f>
        <v>0</v>
      </c>
      <c r="E128" s="101">
        <f>IFERROR(VLOOKUP(Tabela48[[#This Row],[MUINICIPIO]],Tabela4[],5,FALSE),0)</f>
        <v>0</v>
      </c>
      <c r="F128" s="101">
        <f>Tabela48[[#This Row],[RFTUCN]]*0.7</f>
        <v>0</v>
      </c>
      <c r="G128" s="101">
        <f>IFERROR(VLOOKUP(Tabela48[[#This Row],[MUINICIPIO]],Tabela4[],7,FALSE),0)</f>
        <v>0</v>
      </c>
      <c r="H128" s="101">
        <f>IFERROR(VLOOKUP(Tabela48[[#This Row],[MUINICIPIO]],Tabela4[],8,FALSE),0)</f>
        <v>0</v>
      </c>
      <c r="I128" s="101">
        <f>(Tabela48[[#This Row],[UC]]-MIN(Tabela48[UC]))/(MAX(Tabela48[UC])-MIN(Tabela48[UC]))</f>
        <v>0</v>
      </c>
      <c r="J128" s="101">
        <f>Tabela48[[#This Row],[UCN]]+Tabela48[TIN]</f>
        <v>0</v>
      </c>
      <c r="K128" s="101">
        <f>(Tabela48[[#This Row],[ IUCTI]]/SUM( Tabela48[ [ IUCTI] ] ))</f>
        <v>0</v>
      </c>
      <c r="L128" s="101">
        <f>3*Tabela48[cUCTI]</f>
        <v>0</v>
      </c>
      <c r="N128" s="119">
        <v>126</v>
      </c>
      <c r="O128" s="120" t="s">
        <v>1066</v>
      </c>
      <c r="P128" s="96">
        <v>0</v>
      </c>
    </row>
    <row r="129" spans="1:16" x14ac:dyDescent="0.25">
      <c r="A129" s="89" t="s">
        <v>1097</v>
      </c>
      <c r="B129" s="101">
        <f>IFERROR(VLOOKUP(Tabela48[[#This Row],[MUINICIPIO]],Tabela4[],2,FALSE),0)</f>
        <v>0.24766498248304242</v>
      </c>
      <c r="C129" s="101">
        <f>(Tabela48[[#This Row],[RFTI]]-MIN(Tabela48[RFTI]))/(MAX(Tabela48[RFTI])-MIN(Tabela48[RFTI]))</f>
        <v>0.55938796507970523</v>
      </c>
      <c r="D129" s="101">
        <f>IFERROR(VLOOKUP(Tabela48[[#This Row],[MUINICIPIO]],Tabela4[],4,FALSE),0)</f>
        <v>1.5955321531289426E-5</v>
      </c>
      <c r="E129" s="101">
        <f>IFERROR(VLOOKUP(Tabela48[[#This Row],[MUINICIPIO]],Tabela4[],5,FALSE),0)</f>
        <v>4.2767831980277544E-5</v>
      </c>
      <c r="F129" s="101">
        <f>Tabela48[[#This Row],[RFTUCN]]*0.7</f>
        <v>2.9937482386194278E-5</v>
      </c>
      <c r="G129" s="101">
        <f>IFERROR(VLOOKUP(Tabela48[[#This Row],[MUINICIPIO]],Tabela4[],7,FALSE),0)</f>
        <v>0.3</v>
      </c>
      <c r="H129" s="101">
        <f>IFERROR(VLOOKUP(Tabela48[[#This Row],[MUINICIPIO]],Tabela4[],8,FALSE),0)</f>
        <v>0.30002993748238621</v>
      </c>
      <c r="I129" s="101">
        <f>(Tabela48[[#This Row],[UC]]-MIN(Tabela48[UC]))/(MAX(Tabela48[UC])-MIN(Tabela48[UC]))</f>
        <v>0.42861419640340892</v>
      </c>
      <c r="J129" s="101">
        <f>Tabela48[[#This Row],[UCN]]+Tabela48[TIN]</f>
        <v>0.98800216148311415</v>
      </c>
      <c r="K129" s="101">
        <f>(Tabela48[[#This Row],[ IUCTI]]/SUM( Tabela48[ [ IUCTI] ] ))</f>
        <v>3.4313180355771675E-2</v>
      </c>
      <c r="L129" s="101">
        <f>3*Tabela48[cUCTI]</f>
        <v>0.10293954106731502</v>
      </c>
      <c r="N129" s="119">
        <v>127</v>
      </c>
      <c r="O129" s="120" t="s">
        <v>1070</v>
      </c>
      <c r="P129" s="96">
        <v>0</v>
      </c>
    </row>
    <row r="130" spans="1:16" x14ac:dyDescent="0.25">
      <c r="A130" s="89" t="s">
        <v>1098</v>
      </c>
      <c r="B130" s="101">
        <f>IFERROR(VLOOKUP(Tabela48[[#This Row],[MUINICIPIO]],Tabela4[],2,FALSE),0)</f>
        <v>1.9691439982842503E-4</v>
      </c>
      <c r="C130" s="101">
        <f>(Tabela48[[#This Row],[RFTI]]-MIN(Tabela48[RFTI]))/(MAX(Tabela48[RFTI])-MIN(Tabela48[RFTI]))</f>
        <v>4.447602737801505E-4</v>
      </c>
      <c r="D130" s="101">
        <f>IFERROR(VLOOKUP(Tabela48[[#This Row],[MUINICIPIO]],Tabela4[],4,FALSE),0)</f>
        <v>0</v>
      </c>
      <c r="E130" s="101">
        <f>IFERROR(VLOOKUP(Tabela48[[#This Row],[MUINICIPIO]],Tabela4[],5,FALSE),0)</f>
        <v>0</v>
      </c>
      <c r="F130" s="101">
        <f>Tabela48[[#This Row],[RFTUCN]]*0.7</f>
        <v>0</v>
      </c>
      <c r="G130" s="101">
        <f>IFERROR(VLOOKUP(Tabela48[[#This Row],[MUINICIPIO]],Tabela4[],7,FALSE),0)</f>
        <v>0</v>
      </c>
      <c r="H130" s="101">
        <f>IFERROR(VLOOKUP(Tabela48[[#This Row],[MUINICIPIO]],Tabela4[],8,FALSE),0)</f>
        <v>0</v>
      </c>
      <c r="I130" s="101">
        <f>(Tabela48[[#This Row],[UC]]-MIN(Tabela48[UC]))/(MAX(Tabela48[UC])-MIN(Tabela48[UC]))</f>
        <v>0</v>
      </c>
      <c r="J130" s="101">
        <f>Tabela48[[#This Row],[UCN]]+Tabela48[TIN]</f>
        <v>4.447602737801505E-4</v>
      </c>
      <c r="K130" s="101">
        <f>(Tabela48[[#This Row],[ IUCTI]]/SUM( Tabela48[ [ IUCTI] ] ))</f>
        <v>1.5446463666022576E-5</v>
      </c>
      <c r="L130" s="101">
        <f>3*Tabela48[cUCTI]</f>
        <v>4.6339390998067729E-5</v>
      </c>
      <c r="N130" s="119">
        <v>128</v>
      </c>
      <c r="O130" s="120" t="s">
        <v>1073</v>
      </c>
      <c r="P130" s="96">
        <v>0</v>
      </c>
    </row>
    <row r="131" spans="1:16" x14ac:dyDescent="0.25">
      <c r="A131" s="89" t="s">
        <v>832</v>
      </c>
      <c r="B131" s="101">
        <f>IFERROR(VLOOKUP(Tabela48[[#This Row],[MUINICIPIO]],Tabela4[],2,FALSE),0)</f>
        <v>0</v>
      </c>
      <c r="C131" s="101">
        <f>(Tabela48[[#This Row],[RFTI]]-MIN(Tabela48[RFTI]))/(MAX(Tabela48[RFTI])-MIN(Tabela48[RFTI]))</f>
        <v>0</v>
      </c>
      <c r="D131" s="101">
        <f>IFERROR(VLOOKUP(Tabela48[[#This Row],[MUINICIPIO]],Tabela4[],4,FALSE),0)</f>
        <v>3.441383793844283E-4</v>
      </c>
      <c r="E131" s="101">
        <f>IFERROR(VLOOKUP(Tabela48[[#This Row],[MUINICIPIO]],Tabela4[],5,FALSE),0)</f>
        <v>9.2245413911685688E-4</v>
      </c>
      <c r="F131" s="101">
        <f>Tabela48[[#This Row],[RFTUCN]]*0.7</f>
        <v>6.4571789738179981E-4</v>
      </c>
      <c r="G131" s="101">
        <f>IFERROR(VLOOKUP(Tabela48[[#This Row],[MUINICIPIO]],Tabela4[],7,FALSE),0)</f>
        <v>0</v>
      </c>
      <c r="H131" s="101">
        <f>IFERROR(VLOOKUP(Tabela48[[#This Row],[MUINICIPIO]],Tabela4[],8,FALSE),0)</f>
        <v>6.4571789738179981E-4</v>
      </c>
      <c r="I131" s="101">
        <f>(Tabela48[[#This Row],[UC]]-MIN(Tabela48[UC]))/(MAX(Tabela48[UC])-MIN(Tabela48[UC]))</f>
        <v>9.2245413911685688E-4</v>
      </c>
      <c r="J131" s="101">
        <f>Tabela48[[#This Row],[UCN]]+Tabela48[TIN]</f>
        <v>9.2245413911685688E-4</v>
      </c>
      <c r="K131" s="101">
        <f>(Tabela48[[#This Row],[ IUCTI]]/SUM( Tabela48[ [ IUCTI] ] ))</f>
        <v>3.2036706476361058E-5</v>
      </c>
      <c r="L131" s="101">
        <f>3*Tabela48[cUCTI]</f>
        <v>9.6110119429083173E-5</v>
      </c>
      <c r="N131" s="119">
        <v>129</v>
      </c>
      <c r="O131" s="120" t="s">
        <v>1077</v>
      </c>
      <c r="P131" s="96">
        <v>0</v>
      </c>
    </row>
    <row r="132" spans="1:16" x14ac:dyDescent="0.25">
      <c r="A132" s="89" t="s">
        <v>914</v>
      </c>
      <c r="B132" s="101">
        <f>IFERROR(VLOOKUP(Tabela48[[#This Row],[MUINICIPIO]],Tabela4[],2,FALSE),0)</f>
        <v>0</v>
      </c>
      <c r="C132" s="101">
        <f>(Tabela48[[#This Row],[RFTI]]-MIN(Tabela48[RFTI]))/(MAX(Tabela48[RFTI])-MIN(Tabela48[RFTI]))</f>
        <v>0</v>
      </c>
      <c r="D132" s="101">
        <f>IFERROR(VLOOKUP(Tabela48[[#This Row],[MUINICIPIO]],Tabela4[],4,FALSE),0)</f>
        <v>1.0175455137488148E-5</v>
      </c>
      <c r="E132" s="101">
        <f>IFERROR(VLOOKUP(Tabela48[[#This Row],[MUINICIPIO]],Tabela4[],5,FALSE),0)</f>
        <v>2.7275047687978236E-5</v>
      </c>
      <c r="F132" s="101">
        <f>Tabela48[[#This Row],[RFTUCN]]*0.7</f>
        <v>1.9092533381584766E-5</v>
      </c>
      <c r="G132" s="101">
        <f>IFERROR(VLOOKUP(Tabela48[[#This Row],[MUINICIPIO]],Tabela4[],7,FALSE),0)</f>
        <v>0</v>
      </c>
      <c r="H132" s="101">
        <f>IFERROR(VLOOKUP(Tabela48[[#This Row],[MUINICIPIO]],Tabela4[],8,FALSE),0)</f>
        <v>1.9092533381584766E-5</v>
      </c>
      <c r="I132" s="101">
        <f>(Tabela48[[#This Row],[UC]]-MIN(Tabela48[UC]))/(MAX(Tabela48[UC])-MIN(Tabela48[UC]))</f>
        <v>2.727504768797824E-5</v>
      </c>
      <c r="J132" s="101">
        <f>Tabela48[[#This Row],[UCN]]+Tabela48[TIN]</f>
        <v>2.727504768797824E-5</v>
      </c>
      <c r="K132" s="101">
        <f>(Tabela48[[#This Row],[ IUCTI]]/SUM( Tabela48[ [ IUCTI] ] ))</f>
        <v>9.4725868729373808E-7</v>
      </c>
      <c r="L132" s="101">
        <f>3*Tabela48[cUCTI]</f>
        <v>2.841776061881214E-6</v>
      </c>
      <c r="N132" s="119">
        <v>130</v>
      </c>
      <c r="O132" s="120" t="s">
        <v>1079</v>
      </c>
      <c r="P132" s="96">
        <v>0</v>
      </c>
    </row>
    <row r="133" spans="1:16" x14ac:dyDescent="0.25">
      <c r="A133" s="89" t="s">
        <v>1099</v>
      </c>
      <c r="B133" s="101">
        <f>IFERROR(VLOOKUP(Tabela48[[#This Row],[MUINICIPIO]],Tabela4[],2,FALSE),0)</f>
        <v>5.2773481414296788E-2</v>
      </c>
      <c r="C133" s="101">
        <f>(Tabela48[[#This Row],[RFTI]]-MIN(Tabela48[RFTI]))/(MAX(Tabela48[RFTI])-MIN(Tabela48[RFTI]))</f>
        <v>0.11919670711032559</v>
      </c>
      <c r="D133" s="101">
        <f>IFERROR(VLOOKUP(Tabela48[[#This Row],[MUINICIPIO]],Tabela4[],4,FALSE),0)</f>
        <v>0</v>
      </c>
      <c r="E133" s="101">
        <f>IFERROR(VLOOKUP(Tabela48[[#This Row],[MUINICIPIO]],Tabela4[],5,FALSE),0)</f>
        <v>0</v>
      </c>
      <c r="F133" s="101">
        <f>Tabela48[[#This Row],[RFTUCN]]*0.7</f>
        <v>0</v>
      </c>
      <c r="G133" s="101">
        <f>IFERROR(VLOOKUP(Tabela48[[#This Row],[MUINICIPIO]],Tabela4[],7,FALSE),0)</f>
        <v>0</v>
      </c>
      <c r="H133" s="101">
        <f>IFERROR(VLOOKUP(Tabela48[[#This Row],[MUINICIPIO]],Tabela4[],8,FALSE),0)</f>
        <v>0</v>
      </c>
      <c r="I133" s="101">
        <f>(Tabela48[[#This Row],[UC]]-MIN(Tabela48[UC]))/(MAX(Tabela48[UC])-MIN(Tabela48[UC]))</f>
        <v>0</v>
      </c>
      <c r="J133" s="101">
        <f>Tabela48[[#This Row],[UCN]]+Tabela48[TIN]</f>
        <v>0.11919670711032559</v>
      </c>
      <c r="K133" s="101">
        <f>(Tabela48[[#This Row],[ IUCTI]]/SUM( Tabela48[ [ IUCTI] ] ))</f>
        <v>4.1396853856585378E-3</v>
      </c>
      <c r="L133" s="101">
        <f>3*Tabela48[cUCTI]</f>
        <v>1.2419056156975614E-2</v>
      </c>
      <c r="N133" s="119">
        <v>131</v>
      </c>
      <c r="O133" s="120" t="s">
        <v>1082</v>
      </c>
      <c r="P133" s="96">
        <v>0</v>
      </c>
    </row>
    <row r="134" spans="1:16" x14ac:dyDescent="0.25">
      <c r="A134" s="89" t="s">
        <v>508</v>
      </c>
      <c r="B134" s="101">
        <f>IFERROR(VLOOKUP(Tabela48[[#This Row],[MUINICIPIO]],Tabela4[],2,FALSE),0)</f>
        <v>0.35498340449270938</v>
      </c>
      <c r="C134" s="101">
        <f>(Tabela48[[#This Row],[RFTI]]-MIN(Tabela48[RFTI]))/(MAX(Tabela48[RFTI])-MIN(Tabela48[RFTI]))</f>
        <v>0.80178248166286037</v>
      </c>
      <c r="D134" s="101">
        <f>IFERROR(VLOOKUP(Tabela48[[#This Row],[MUINICIPIO]],Tabela4[],4,FALSE),0)</f>
        <v>2.5318091866861415E-4</v>
      </c>
      <c r="E134" s="101">
        <f>IFERROR(VLOOKUP(Tabela48[[#This Row],[MUINICIPIO]],Tabela4[],5,FALSE),0)</f>
        <v>6.7864498806853829E-4</v>
      </c>
      <c r="F134" s="101">
        <f>Tabela48[[#This Row],[RFTUCN]]*0.7</f>
        <v>4.7505149164797677E-4</v>
      </c>
      <c r="G134" s="101">
        <f>IFERROR(VLOOKUP(Tabela48[[#This Row],[MUINICIPIO]],Tabela4[],7,FALSE),0)</f>
        <v>0.15</v>
      </c>
      <c r="H134" s="101">
        <f>IFERROR(VLOOKUP(Tabela48[[#This Row],[MUINICIPIO]],Tabela4[],8,FALSE),0)</f>
        <v>0.15047505149164797</v>
      </c>
      <c r="I134" s="101">
        <f>(Tabela48[[#This Row],[UC]]-MIN(Tabela48[UC]))/(MAX(Tabela48[UC])-MIN(Tabela48[UC]))</f>
        <v>0.21496435927378282</v>
      </c>
      <c r="J134" s="101">
        <f>Tabela48[[#This Row],[UCN]]+Tabela48[TIN]</f>
        <v>1.0167468409366431</v>
      </c>
      <c r="K134" s="101">
        <f>(Tabela48[[#This Row],[ IUCTI]]/SUM( Tabela48[ [ IUCTI] ] ))</f>
        <v>3.5311479153901017E-2</v>
      </c>
      <c r="L134" s="101">
        <f>3*Tabela48[cUCTI]</f>
        <v>0.10593443746170306</v>
      </c>
      <c r="N134" s="119">
        <v>132</v>
      </c>
      <c r="O134" s="120" t="s">
        <v>1085</v>
      </c>
      <c r="P134" s="96">
        <v>0</v>
      </c>
    </row>
    <row r="135" spans="1:16" x14ac:dyDescent="0.25">
      <c r="A135" s="89" t="s">
        <v>1100</v>
      </c>
      <c r="B135" s="101">
        <f>IFERROR(VLOOKUP(Tabela48[[#This Row],[MUINICIPIO]],Tabela4[],2,FALSE),0)</f>
        <v>0</v>
      </c>
      <c r="C135" s="101">
        <f>(Tabela48[[#This Row],[RFTI]]-MIN(Tabela48[RFTI]))/(MAX(Tabela48[RFTI])-MIN(Tabela48[RFTI]))</f>
        <v>0</v>
      </c>
      <c r="D135" s="101">
        <f>IFERROR(VLOOKUP(Tabela48[[#This Row],[MUINICIPIO]],Tabela4[],4,FALSE),0)</f>
        <v>0</v>
      </c>
      <c r="E135" s="101">
        <f>IFERROR(VLOOKUP(Tabela48[[#This Row],[MUINICIPIO]],Tabela4[],5,FALSE),0)</f>
        <v>0</v>
      </c>
      <c r="F135" s="101">
        <f>Tabela48[[#This Row],[RFTUCN]]*0.7</f>
        <v>0</v>
      </c>
      <c r="G135" s="101">
        <f>IFERROR(VLOOKUP(Tabela48[[#This Row],[MUINICIPIO]],Tabela4[],7,FALSE),0)</f>
        <v>0</v>
      </c>
      <c r="H135" s="101">
        <f>IFERROR(VLOOKUP(Tabela48[[#This Row],[MUINICIPIO]],Tabela4[],8,FALSE),0)</f>
        <v>0</v>
      </c>
      <c r="I135" s="101">
        <f>(Tabela48[[#This Row],[UC]]-MIN(Tabela48[UC]))/(MAX(Tabela48[UC])-MIN(Tabela48[UC]))</f>
        <v>0</v>
      </c>
      <c r="J135" s="101">
        <f>Tabela48[[#This Row],[UCN]]+Tabela48[TIN]</f>
        <v>0</v>
      </c>
      <c r="K135" s="101">
        <f>(Tabela48[[#This Row],[ IUCTI]]/SUM( Tabela48[ [ IUCTI] ] ))</f>
        <v>0</v>
      </c>
      <c r="L135" s="101">
        <f>3*Tabela48[cUCTI]</f>
        <v>0</v>
      </c>
      <c r="N135" s="119">
        <v>133</v>
      </c>
      <c r="O135" s="120" t="s">
        <v>1086</v>
      </c>
      <c r="P135" s="96">
        <v>0</v>
      </c>
    </row>
    <row r="136" spans="1:16" x14ac:dyDescent="0.25">
      <c r="A136" s="89" t="s">
        <v>523</v>
      </c>
      <c r="B136" s="101">
        <f>IFERROR(VLOOKUP(Tabela48[[#This Row],[MUINICIPIO]],Tabela4[],2,FALSE),0)</f>
        <v>0</v>
      </c>
      <c r="C136" s="101">
        <f>(Tabela48[[#This Row],[RFTI]]-MIN(Tabela48[RFTI]))/(MAX(Tabela48[RFTI])-MIN(Tabela48[RFTI]))</f>
        <v>0</v>
      </c>
      <c r="D136" s="101">
        <f>IFERROR(VLOOKUP(Tabela48[[#This Row],[MUINICIPIO]],Tabela4[],4,FALSE),0)</f>
        <v>3.4114988661798932E-4</v>
      </c>
      <c r="E136" s="101">
        <f>IFERROR(VLOOKUP(Tabela48[[#This Row],[MUINICIPIO]],Tabela4[],5,FALSE),0)</f>
        <v>9.1444356056106341E-4</v>
      </c>
      <c r="F136" s="101">
        <f>Tabela48[[#This Row],[RFTUCN]]*0.7</f>
        <v>6.4011049239274436E-4</v>
      </c>
      <c r="G136" s="101">
        <f>IFERROR(VLOOKUP(Tabela48[[#This Row],[MUINICIPIO]],Tabela4[],7,FALSE),0)</f>
        <v>0</v>
      </c>
      <c r="H136" s="101">
        <f>IFERROR(VLOOKUP(Tabela48[[#This Row],[MUINICIPIO]],Tabela4[],8,FALSE),0)</f>
        <v>6.4011049239274436E-4</v>
      </c>
      <c r="I136" s="101">
        <f>(Tabela48[[#This Row],[UC]]-MIN(Tabela48[UC]))/(MAX(Tabela48[UC])-MIN(Tabela48[UC]))</f>
        <v>9.1444356056106341E-4</v>
      </c>
      <c r="J136" s="101">
        <f>Tabela48[[#This Row],[UCN]]+Tabela48[TIN]</f>
        <v>9.1444356056106341E-4</v>
      </c>
      <c r="K136" s="101">
        <f>(Tabela48[[#This Row],[ IUCTI]]/SUM( Tabela48[ [ IUCTI] ] ))</f>
        <v>3.1758500175348103E-5</v>
      </c>
      <c r="L136" s="101">
        <f>3*Tabela48[cUCTI]</f>
        <v>9.5275500526044302E-5</v>
      </c>
      <c r="N136" s="119">
        <v>134</v>
      </c>
      <c r="O136" s="120" t="s">
        <v>1089</v>
      </c>
      <c r="P136" s="96">
        <v>0</v>
      </c>
    </row>
    <row r="137" spans="1:16" x14ac:dyDescent="0.25">
      <c r="A137" s="89" t="s">
        <v>681</v>
      </c>
      <c r="B137" s="101">
        <f>IFERROR(VLOOKUP(Tabela48[[#This Row],[MUINICIPIO]],Tabela4[],2,FALSE),0)</f>
        <v>0</v>
      </c>
      <c r="C137" s="101">
        <f>(Tabela48[[#This Row],[RFTI]]-MIN(Tabela48[RFTI]))/(MAX(Tabela48[RFTI])-MIN(Tabela48[RFTI]))</f>
        <v>0</v>
      </c>
      <c r="D137" s="101">
        <f>IFERROR(VLOOKUP(Tabela48[[#This Row],[MUINICIPIO]],Tabela4[],4,FALSE),0)</f>
        <v>5.8961192420319778E-4</v>
      </c>
      <c r="E137" s="101">
        <f>IFERROR(VLOOKUP(Tabela48[[#This Row],[MUINICIPIO]],Tabela4[],5,FALSE),0)</f>
        <v>1.5804397083718715E-3</v>
      </c>
      <c r="F137" s="101">
        <f>Tabela48[[#This Row],[RFTUCN]]*0.7</f>
        <v>1.1063077958603099E-3</v>
      </c>
      <c r="G137" s="101">
        <f>IFERROR(VLOOKUP(Tabela48[[#This Row],[MUINICIPIO]],Tabela4[],7,FALSE),0)</f>
        <v>0</v>
      </c>
      <c r="H137" s="101">
        <f>IFERROR(VLOOKUP(Tabela48[[#This Row],[MUINICIPIO]],Tabela4[],8,FALSE),0)</f>
        <v>1.1063077958603099E-3</v>
      </c>
      <c r="I137" s="101">
        <f>(Tabela48[[#This Row],[UC]]-MIN(Tabela48[UC]))/(MAX(Tabela48[UC])-MIN(Tabela48[UC]))</f>
        <v>1.5804397083718715E-3</v>
      </c>
      <c r="J137" s="101">
        <f>Tabela48[[#This Row],[UCN]]+Tabela48[TIN]</f>
        <v>1.5804397083718715E-3</v>
      </c>
      <c r="K137" s="101">
        <f>(Tabela48[[#This Row],[ IUCTI]]/SUM( Tabela48[ [ IUCTI] ] ))</f>
        <v>5.4888455581292825E-5</v>
      </c>
      <c r="L137" s="101">
        <f>3*Tabela48[cUCTI]</f>
        <v>1.6466536674387847E-4</v>
      </c>
      <c r="N137" s="119">
        <v>135</v>
      </c>
      <c r="O137" s="120" t="s">
        <v>1092</v>
      </c>
      <c r="P137" s="96">
        <v>0</v>
      </c>
    </row>
    <row r="138" spans="1:16" x14ac:dyDescent="0.25">
      <c r="A138" s="89" t="s">
        <v>1101</v>
      </c>
      <c r="B138" s="101">
        <f>IFERROR(VLOOKUP(Tabela48[[#This Row],[MUINICIPIO]],Tabela4[],2,FALSE),0)</f>
        <v>0</v>
      </c>
      <c r="C138" s="101">
        <f>(Tabela48[[#This Row],[RFTI]]-MIN(Tabela48[RFTI]))/(MAX(Tabela48[RFTI])-MIN(Tabela48[RFTI]))</f>
        <v>0</v>
      </c>
      <c r="D138" s="101">
        <f>IFERROR(VLOOKUP(Tabela48[[#This Row],[MUINICIPIO]],Tabela4[],4,FALSE),0)</f>
        <v>0</v>
      </c>
      <c r="E138" s="101">
        <f>IFERROR(VLOOKUP(Tabela48[[#This Row],[MUINICIPIO]],Tabela4[],5,FALSE),0)</f>
        <v>0</v>
      </c>
      <c r="F138" s="101">
        <f>Tabela48[[#This Row],[RFTUCN]]*0.7</f>
        <v>0</v>
      </c>
      <c r="G138" s="101">
        <f>IFERROR(VLOOKUP(Tabela48[[#This Row],[MUINICIPIO]],Tabela4[],7,FALSE),0)</f>
        <v>0</v>
      </c>
      <c r="H138" s="101">
        <f>IFERROR(VLOOKUP(Tabela48[[#This Row],[MUINICIPIO]],Tabela4[],8,FALSE),0)</f>
        <v>0</v>
      </c>
      <c r="I138" s="101">
        <f>(Tabela48[[#This Row],[UC]]-MIN(Tabela48[UC]))/(MAX(Tabela48[UC])-MIN(Tabela48[UC]))</f>
        <v>0</v>
      </c>
      <c r="J138" s="101">
        <f>Tabela48[[#This Row],[UCN]]+Tabela48[TIN]</f>
        <v>0</v>
      </c>
      <c r="K138" s="101">
        <f>(Tabela48[[#This Row],[ IUCTI]]/SUM( Tabela48[ [ IUCTI] ] ))</f>
        <v>0</v>
      </c>
      <c r="L138" s="101">
        <f>3*Tabela48[cUCTI]</f>
        <v>0</v>
      </c>
      <c r="N138" s="119">
        <v>136</v>
      </c>
      <c r="O138" s="120" t="s">
        <v>1093</v>
      </c>
      <c r="P138" s="96">
        <v>0</v>
      </c>
    </row>
    <row r="139" spans="1:16" x14ac:dyDescent="0.25">
      <c r="A139" s="89" t="s">
        <v>1102</v>
      </c>
      <c r="B139" s="101">
        <f>IFERROR(VLOOKUP(Tabela48[[#This Row],[MUINICIPIO]],Tabela4[],2,FALSE),0)</f>
        <v>0</v>
      </c>
      <c r="C139" s="101">
        <f>(Tabela48[[#This Row],[RFTI]]-MIN(Tabela48[RFTI]))/(MAX(Tabela48[RFTI])-MIN(Tabela48[RFTI]))</f>
        <v>0</v>
      </c>
      <c r="D139" s="101">
        <f>IFERROR(VLOOKUP(Tabela48[[#This Row],[MUINICIPIO]],Tabela4[],4,FALSE),0)</f>
        <v>0</v>
      </c>
      <c r="E139" s="101">
        <f>IFERROR(VLOOKUP(Tabela48[[#This Row],[MUINICIPIO]],Tabela4[],5,FALSE),0)</f>
        <v>0</v>
      </c>
      <c r="F139" s="101">
        <f>Tabela48[[#This Row],[RFTUCN]]*0.7</f>
        <v>0</v>
      </c>
      <c r="G139" s="101">
        <f>IFERROR(VLOOKUP(Tabela48[[#This Row],[MUINICIPIO]],Tabela4[],7,FALSE),0)</f>
        <v>0</v>
      </c>
      <c r="H139" s="101">
        <f>IFERROR(VLOOKUP(Tabela48[[#This Row],[MUINICIPIO]],Tabela4[],8,FALSE),0)</f>
        <v>0</v>
      </c>
      <c r="I139" s="101">
        <f>(Tabela48[[#This Row],[UC]]-MIN(Tabela48[UC]))/(MAX(Tabela48[UC])-MIN(Tabela48[UC]))</f>
        <v>0</v>
      </c>
      <c r="J139" s="101">
        <f>Tabela48[[#This Row],[UCN]]+Tabela48[TIN]</f>
        <v>0</v>
      </c>
      <c r="K139" s="101">
        <f>(Tabela48[[#This Row],[ IUCTI]]/SUM( Tabela48[ [ IUCTI] ] ))</f>
        <v>0</v>
      </c>
      <c r="L139" s="101">
        <f>3*Tabela48[cUCTI]</f>
        <v>0</v>
      </c>
      <c r="N139" s="119">
        <v>137</v>
      </c>
      <c r="O139" s="120" t="s">
        <v>1095</v>
      </c>
      <c r="P139" s="96">
        <v>0</v>
      </c>
    </row>
    <row r="140" spans="1:16" x14ac:dyDescent="0.25">
      <c r="A140" s="89" t="s">
        <v>1103</v>
      </c>
      <c r="B140" s="101">
        <f>IFERROR(VLOOKUP(Tabela48[[#This Row],[MUINICIPIO]],Tabela4[],2,FALSE),0)</f>
        <v>2.0455605818048289E-4</v>
      </c>
      <c r="C140" s="101">
        <f>(Tabela48[[#This Row],[RFTI]]-MIN(Tabela48[RFTI]))/(MAX(Tabela48[RFTI])-MIN(Tabela48[RFTI]))</f>
        <v>4.6202008852075344E-4</v>
      </c>
      <c r="D140" s="101">
        <f>IFERROR(VLOOKUP(Tabela48[[#This Row],[MUINICIPIO]],Tabela4[],4,FALSE),0)</f>
        <v>0</v>
      </c>
      <c r="E140" s="101">
        <f>IFERROR(VLOOKUP(Tabela48[[#This Row],[MUINICIPIO]],Tabela4[],5,FALSE),0)</f>
        <v>0</v>
      </c>
      <c r="F140" s="101">
        <f>Tabela48[[#This Row],[RFTUCN]]*0.7</f>
        <v>0</v>
      </c>
      <c r="G140" s="101">
        <f>IFERROR(VLOOKUP(Tabela48[[#This Row],[MUINICIPIO]],Tabela4[],7,FALSE),0)</f>
        <v>0</v>
      </c>
      <c r="H140" s="101">
        <f>IFERROR(VLOOKUP(Tabela48[[#This Row],[MUINICIPIO]],Tabela4[],8,FALSE),0)</f>
        <v>0</v>
      </c>
      <c r="I140" s="101">
        <f>(Tabela48[[#This Row],[UC]]-MIN(Tabela48[UC]))/(MAX(Tabela48[UC])-MIN(Tabela48[UC]))</f>
        <v>0</v>
      </c>
      <c r="J140" s="101">
        <f>Tabela48[[#This Row],[UCN]]+Tabela48[TIN]</f>
        <v>4.6202008852075344E-4</v>
      </c>
      <c r="K140" s="101">
        <f>(Tabela48[[#This Row],[ IUCTI]]/SUM( Tabela48[ [ IUCTI] ] ))</f>
        <v>1.6045894678615189E-5</v>
      </c>
      <c r="L140" s="101">
        <f>3*Tabela48[cUCTI]</f>
        <v>4.8137684035845568E-5</v>
      </c>
      <c r="N140" s="119">
        <v>138</v>
      </c>
      <c r="O140" s="120" t="s">
        <v>1096</v>
      </c>
      <c r="P140" s="96">
        <v>0</v>
      </c>
    </row>
    <row r="141" spans="1:16" x14ac:dyDescent="0.25">
      <c r="A141" s="89" t="s">
        <v>706</v>
      </c>
      <c r="B141" s="101">
        <f>IFERROR(VLOOKUP(Tabela48[[#This Row],[MUINICIPIO]],Tabela4[],2,FALSE),0)</f>
        <v>0</v>
      </c>
      <c r="C141" s="101">
        <f>(Tabela48[[#This Row],[RFTI]]-MIN(Tabela48[RFTI]))/(MAX(Tabela48[RFTI])-MIN(Tabela48[RFTI]))</f>
        <v>0</v>
      </c>
      <c r="D141" s="101">
        <f>IFERROR(VLOOKUP(Tabela48[[#This Row],[MUINICIPIO]],Tabela4[],4,FALSE),0)</f>
        <v>2.8032544202768604E-4</v>
      </c>
      <c r="E141" s="101">
        <f>IFERROR(VLOOKUP(Tabela48[[#This Row],[MUINICIPIO]],Tabela4[],5,FALSE),0)</f>
        <v>7.5140518985631678E-4</v>
      </c>
      <c r="F141" s="101">
        <f>Tabela48[[#This Row],[RFTUCN]]*0.7</f>
        <v>5.2598363289942172E-4</v>
      </c>
      <c r="G141" s="101">
        <f>IFERROR(VLOOKUP(Tabela48[[#This Row],[MUINICIPIO]],Tabela4[],7,FALSE),0)</f>
        <v>0</v>
      </c>
      <c r="H141" s="101">
        <f>IFERROR(VLOOKUP(Tabela48[[#This Row],[MUINICIPIO]],Tabela4[],8,FALSE),0)</f>
        <v>5.2598363289942172E-4</v>
      </c>
      <c r="I141" s="101">
        <f>(Tabela48[[#This Row],[UC]]-MIN(Tabela48[UC]))/(MAX(Tabela48[UC])-MIN(Tabela48[UC]))</f>
        <v>7.5140518985631678E-4</v>
      </c>
      <c r="J141" s="101">
        <f>Tabela48[[#This Row],[UCN]]+Tabela48[TIN]</f>
        <v>7.5140518985631678E-4</v>
      </c>
      <c r="K141" s="101">
        <f>(Tabela48[[#This Row],[ IUCTI]]/SUM( Tabela48[ [ IUCTI] ] ))</f>
        <v>2.6096199790797027E-5</v>
      </c>
      <c r="L141" s="101">
        <f>3*Tabela48[cUCTI]</f>
        <v>7.8288599372391081E-5</v>
      </c>
      <c r="N141" s="119">
        <v>139</v>
      </c>
      <c r="O141" s="120" t="s">
        <v>1100</v>
      </c>
      <c r="P141" s="96">
        <v>0</v>
      </c>
    </row>
    <row r="142" spans="1:16" x14ac:dyDescent="0.25">
      <c r="A142" s="89" t="s">
        <v>1104</v>
      </c>
      <c r="B142" s="101">
        <f>IFERROR(VLOOKUP(Tabela48[[#This Row],[MUINICIPIO]],Tabela4[],2,FALSE),0)</f>
        <v>0</v>
      </c>
      <c r="C142" s="101">
        <f>(Tabela48[[#This Row],[RFTI]]-MIN(Tabela48[RFTI]))/(MAX(Tabela48[RFTI])-MIN(Tabela48[RFTI]))</f>
        <v>0</v>
      </c>
      <c r="D142" s="101">
        <f>IFERROR(VLOOKUP(Tabela48[[#This Row],[MUINICIPIO]],Tabela4[],4,FALSE),0)</f>
        <v>0</v>
      </c>
      <c r="E142" s="101">
        <f>IFERROR(VLOOKUP(Tabela48[[#This Row],[MUINICIPIO]],Tabela4[],5,FALSE),0)</f>
        <v>0</v>
      </c>
      <c r="F142" s="101">
        <f>Tabela48[[#This Row],[RFTUCN]]*0.7</f>
        <v>0</v>
      </c>
      <c r="G142" s="101">
        <f>IFERROR(VLOOKUP(Tabela48[[#This Row],[MUINICIPIO]],Tabela4[],7,FALSE),0)</f>
        <v>0</v>
      </c>
      <c r="H142" s="101">
        <f>IFERROR(VLOOKUP(Tabela48[[#This Row],[MUINICIPIO]],Tabela4[],8,FALSE),0)</f>
        <v>0</v>
      </c>
      <c r="I142" s="101">
        <f>(Tabela48[[#This Row],[UC]]-MIN(Tabela48[UC]))/(MAX(Tabela48[UC])-MIN(Tabela48[UC]))</f>
        <v>0</v>
      </c>
      <c r="J142" s="101">
        <f>Tabela48[[#This Row],[UCN]]+Tabela48[TIN]</f>
        <v>0</v>
      </c>
      <c r="K142" s="101">
        <f>(Tabela48[[#This Row],[ IUCTI]]/SUM( Tabela48[ [ IUCTI] ] ))</f>
        <v>0</v>
      </c>
      <c r="L142" s="101">
        <f>3*Tabela48[cUCTI]</f>
        <v>0</v>
      </c>
      <c r="N142" s="119">
        <v>140</v>
      </c>
      <c r="O142" s="120" t="s">
        <v>1101</v>
      </c>
      <c r="P142" s="96">
        <v>0</v>
      </c>
    </row>
    <row r="143" spans="1:16" x14ac:dyDescent="0.25">
      <c r="A143" s="89" t="s">
        <v>901</v>
      </c>
      <c r="B143" s="101">
        <f>IFERROR(VLOOKUP(Tabela48[[#This Row],[MUINICIPIO]],Tabela4[],2,FALSE),0)</f>
        <v>7.4185484533603758E-3</v>
      </c>
      <c r="C143" s="101">
        <f>(Tabela48[[#This Row],[RFTI]]-MIN(Tabela48[RFTI]))/(MAX(Tabela48[RFTI])-MIN(Tabela48[RFTI]))</f>
        <v>1.6755888061222357E-2</v>
      </c>
      <c r="D143" s="101">
        <f>IFERROR(VLOOKUP(Tabela48[[#This Row],[MUINICIPIO]],Tabela4[],4,FALSE),0)</f>
        <v>8.2029592736864179E-2</v>
      </c>
      <c r="E143" s="101">
        <f>IFERROR(VLOOKUP(Tabela48[[#This Row],[MUINICIPIO]],Tabela4[],5,FALSE),0)</f>
        <v>0.21987822888438435</v>
      </c>
      <c r="F143" s="101">
        <f>Tabela48[[#This Row],[RFTUCN]]*0.7</f>
        <v>0.15391476021906902</v>
      </c>
      <c r="G143" s="101">
        <f>IFERROR(VLOOKUP(Tabela48[[#This Row],[MUINICIPIO]],Tabela4[],7,FALSE),0)</f>
        <v>0.3</v>
      </c>
      <c r="H143" s="101">
        <f>IFERROR(VLOOKUP(Tabela48[[#This Row],[MUINICIPIO]],Tabela4[],8,FALSE),0)</f>
        <v>0.45391476021906901</v>
      </c>
      <c r="I143" s="101">
        <f>(Tabela48[[#This Row],[UC]]-MIN(Tabela48[UC]))/(MAX(Tabela48[UC])-MIN(Tabela48[UC]))</f>
        <v>0.64844965745581296</v>
      </c>
      <c r="J143" s="101">
        <f>Tabela48[[#This Row],[UCN]]+Tabela48[TIN]</f>
        <v>0.66520554551703537</v>
      </c>
      <c r="K143" s="101">
        <f>(Tabela48[[#This Row],[ IUCTI]]/SUM( Tabela48[ [ IUCTI] ] ))</f>
        <v>2.3102497896079374E-2</v>
      </c>
      <c r="L143" s="101">
        <f>3*Tabela48[cUCTI]</f>
        <v>6.9307493688238117E-2</v>
      </c>
      <c r="N143" s="119">
        <v>141</v>
      </c>
      <c r="O143" s="120" t="s">
        <v>1102</v>
      </c>
      <c r="P143" s="96">
        <v>0</v>
      </c>
    </row>
    <row r="144" spans="1:16" ht="15.75" thickBot="1" x14ac:dyDescent="0.3">
      <c r="A144" s="90" t="s">
        <v>1105</v>
      </c>
      <c r="B144" s="101">
        <f>IFERROR(VLOOKUP(Tabela48[[#This Row],[MUINICIPIO]],Tabela4[],2,FALSE),0)</f>
        <v>3.9361689810642952E-3</v>
      </c>
      <c r="C144" s="101">
        <f>(Tabela48[[#This Row],[RFTI]]-MIN(Tabela48[RFTI]))/(MAX(Tabela48[RFTI])-MIN(Tabela48[RFTI]))</f>
        <v>8.8904193659197373E-3</v>
      </c>
      <c r="D144" s="101">
        <f>IFERROR(VLOOKUP(Tabela48[[#This Row],[MUINICIPIO]],Tabela4[],4,FALSE),0)</f>
        <v>0</v>
      </c>
      <c r="E144" s="101">
        <f>IFERROR(VLOOKUP(Tabela48[[#This Row],[MUINICIPIO]],Tabela4[],5,FALSE),0)</f>
        <v>0</v>
      </c>
      <c r="F144" s="101">
        <f>Tabela48[[#This Row],[RFTUCN]]*0.7</f>
        <v>0</v>
      </c>
      <c r="G144" s="101">
        <f>IFERROR(VLOOKUP(Tabela48[[#This Row],[MUINICIPIO]],Tabela4[],7,FALSE),0)</f>
        <v>0</v>
      </c>
      <c r="H144" s="101">
        <f>IFERROR(VLOOKUP(Tabela48[[#This Row],[MUINICIPIO]],Tabela4[],8,FALSE),0)</f>
        <v>0</v>
      </c>
      <c r="I144" s="101">
        <f>(Tabela48[[#This Row],[UC]]-MIN(Tabela48[UC]))/(MAX(Tabela48[UC])-MIN(Tabela48[UC]))</f>
        <v>0</v>
      </c>
      <c r="J144" s="101">
        <f>Tabela48[[#This Row],[UCN]]+Tabela48[TIN]</f>
        <v>8.8904193659197373E-3</v>
      </c>
      <c r="K144" s="101">
        <f>(Tabela48[[#This Row],[ IUCTI]]/SUM( Tabela48[ [ IUCTI] ] ))</f>
        <v>3.0876305238372993E-4</v>
      </c>
      <c r="L144" s="101">
        <f>3*Tabela48[cUCTI]</f>
        <v>9.262891571511898E-4</v>
      </c>
      <c r="N144" s="122">
        <v>142</v>
      </c>
      <c r="O144" s="76" t="s">
        <v>1104</v>
      </c>
      <c r="P144" s="124">
        <v>0</v>
      </c>
    </row>
    <row r="145" spans="1:12" x14ac:dyDescent="0.25">
      <c r="A145" s="89"/>
      <c r="B145" s="103"/>
      <c r="C145" s="103"/>
      <c r="D145" s="104"/>
      <c r="E145" s="104"/>
      <c r="F145" s="104"/>
      <c r="G145" s="104"/>
      <c r="H145" s="102"/>
      <c r="I145" s="102"/>
      <c r="J145" s="102"/>
      <c r="K145" s="102">
        <f>SUM(Tabela48[cUCTI])</f>
        <v>0.99999999999999989</v>
      </c>
      <c r="L145" s="102">
        <f>SUM(Tabela48[3*cIUCTI])</f>
        <v>3</v>
      </c>
    </row>
  </sheetData>
  <mergeCells count="5">
    <mergeCell ref="Q1:S1"/>
    <mergeCell ref="B1:C1"/>
    <mergeCell ref="D1:I1"/>
    <mergeCell ref="J1:L1"/>
    <mergeCell ref="N1:P1"/>
  </mergeCells>
  <pageMargins left="0.511811024" right="0.511811024" top="0.78740157499999996" bottom="0.78740157499999996" header="0.31496062000000002" footer="0.31496062000000002"/>
  <pageSetup orientation="portrait" r:id="rId1"/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27"/>
  <sheetViews>
    <sheetView topLeftCell="R1" zoomScale="77" zoomScaleNormal="77" workbookViewId="0">
      <selection activeCell="AA2" sqref="AA2"/>
    </sheetView>
  </sheetViews>
  <sheetFormatPr defaultRowHeight="15" x14ac:dyDescent="0.25"/>
  <cols>
    <col min="1" max="1" width="40.5703125" style="2" customWidth="1"/>
    <col min="2" max="2" width="32.28515625" customWidth="1"/>
    <col min="4" max="4" width="17.7109375" customWidth="1"/>
    <col min="6" max="6" width="61.7109375" customWidth="1"/>
    <col min="7" max="7" width="13" customWidth="1"/>
    <col min="8" max="8" width="19.28515625" style="2" customWidth="1"/>
    <col min="9" max="9" width="14.42578125" customWidth="1"/>
    <col min="11" max="11" width="42.42578125" customWidth="1"/>
    <col min="12" max="12" width="28.42578125" bestFit="1" customWidth="1"/>
    <col min="13" max="13" width="19.5703125" bestFit="1" customWidth="1"/>
    <col min="14" max="14" width="10.5703125" customWidth="1"/>
    <col min="15" max="15" width="18" bestFit="1" customWidth="1"/>
    <col min="16" max="16" width="44.5703125" customWidth="1"/>
    <col min="17" max="17" width="20.5703125" customWidth="1"/>
    <col min="18" max="18" width="21.7109375" customWidth="1"/>
    <col min="19" max="19" width="16.42578125" customWidth="1"/>
    <col min="20" max="20" width="19.42578125" customWidth="1"/>
    <col min="21" max="21" width="31.5703125" customWidth="1"/>
    <col min="22" max="22" width="26.85546875" customWidth="1"/>
    <col min="23" max="23" width="13.42578125" customWidth="1"/>
    <col min="24" max="24" width="16.7109375" customWidth="1"/>
    <col min="25" max="25" width="21.5703125" customWidth="1"/>
    <col min="26" max="26" width="19.42578125" customWidth="1"/>
    <col min="27" max="27" width="24.140625" customWidth="1"/>
    <col min="29" max="29" width="11.140625" customWidth="1"/>
    <col min="30" max="30" width="30.42578125" customWidth="1"/>
    <col min="31" max="31" width="19.7109375" customWidth="1"/>
    <col min="33" max="33" width="26.85546875" customWidth="1"/>
    <col min="34" max="34" width="15" customWidth="1"/>
    <col min="37" max="37" width="32.85546875" customWidth="1"/>
  </cols>
  <sheetData>
    <row r="1" spans="1:40" ht="33.75" customHeight="1" x14ac:dyDescent="0.25">
      <c r="A1" s="56" t="s">
        <v>981</v>
      </c>
      <c r="B1" s="57" t="s">
        <v>1</v>
      </c>
      <c r="C1" s="57" t="s">
        <v>2</v>
      </c>
      <c r="D1" s="57" t="s">
        <v>3</v>
      </c>
      <c r="E1" s="57" t="s">
        <v>4</v>
      </c>
      <c r="F1" s="57" t="s">
        <v>5</v>
      </c>
      <c r="G1" s="57" t="s">
        <v>6</v>
      </c>
      <c r="H1" s="56" t="s">
        <v>7</v>
      </c>
      <c r="I1" s="57" t="s">
        <v>335</v>
      </c>
      <c r="K1" s="72" t="s">
        <v>340</v>
      </c>
      <c r="L1" s="73" t="s">
        <v>341</v>
      </c>
      <c r="M1" s="74"/>
      <c r="N1" s="74"/>
      <c r="O1" s="91"/>
      <c r="P1" s="87"/>
      <c r="Q1" s="143" t="s">
        <v>966</v>
      </c>
      <c r="R1" s="144"/>
      <c r="S1" s="145" t="s">
        <v>959</v>
      </c>
      <c r="T1" s="146"/>
      <c r="U1" s="146"/>
      <c r="V1" s="146"/>
      <c r="W1" s="146"/>
      <c r="X1" s="147"/>
      <c r="Y1" s="148" t="s">
        <v>962</v>
      </c>
      <c r="Z1" s="149"/>
      <c r="AA1" s="150"/>
      <c r="AB1" s="11"/>
      <c r="AD1" s="156" t="s">
        <v>1112</v>
      </c>
      <c r="AE1" s="156"/>
      <c r="AG1" s="154" t="s">
        <v>996</v>
      </c>
      <c r="AH1" s="154"/>
    </row>
    <row r="2" spans="1:40" ht="19.5" thickBot="1" x14ac:dyDescent="0.3">
      <c r="A2" s="18">
        <v>1080.905332</v>
      </c>
      <c r="B2" t="s">
        <v>108</v>
      </c>
      <c r="C2" t="s">
        <v>10</v>
      </c>
      <c r="D2" t="s">
        <v>11</v>
      </c>
      <c r="E2">
        <v>0.7</v>
      </c>
      <c r="F2" t="s">
        <v>109</v>
      </c>
      <c r="G2">
        <v>5100201</v>
      </c>
      <c r="H2" s="2">
        <v>739859.94283199997</v>
      </c>
      <c r="I2" s="17">
        <f t="shared" ref="I2:I33" si="0">A2/H2*E2</f>
        <v>1.0226715741682056E-3</v>
      </c>
      <c r="K2" s="75" t="s">
        <v>1109</v>
      </c>
      <c r="L2" s="76" t="s">
        <v>344</v>
      </c>
      <c r="M2" s="76" t="s">
        <v>345</v>
      </c>
      <c r="N2" s="76" t="s">
        <v>979</v>
      </c>
      <c r="O2" s="92" t="s">
        <v>1232</v>
      </c>
      <c r="P2" s="88" t="s">
        <v>5</v>
      </c>
      <c r="Q2" s="77" t="s">
        <v>344</v>
      </c>
      <c r="R2" s="78" t="s">
        <v>961</v>
      </c>
      <c r="S2" s="79" t="s">
        <v>345</v>
      </c>
      <c r="T2" s="80" t="s">
        <v>343</v>
      </c>
      <c r="U2" s="80" t="s">
        <v>395</v>
      </c>
      <c r="V2" s="81" t="s">
        <v>980</v>
      </c>
      <c r="W2" s="82" t="s">
        <v>342</v>
      </c>
      <c r="X2" s="83" t="s">
        <v>960</v>
      </c>
      <c r="Y2" s="84" t="s">
        <v>963</v>
      </c>
      <c r="Z2" s="85" t="s">
        <v>964</v>
      </c>
      <c r="AA2" s="86" t="s">
        <v>965</v>
      </c>
      <c r="AC2" t="s">
        <v>997</v>
      </c>
      <c r="AD2" t="s">
        <v>1111</v>
      </c>
      <c r="AE2" t="s">
        <v>965</v>
      </c>
      <c r="AF2" t="s">
        <v>997</v>
      </c>
      <c r="AG2" t="s">
        <v>346</v>
      </c>
      <c r="AH2" t="s">
        <v>965</v>
      </c>
      <c r="AK2" t="s">
        <v>999</v>
      </c>
      <c r="AL2">
        <v>2024</v>
      </c>
      <c r="AM2">
        <v>2025</v>
      </c>
      <c r="AN2" t="s">
        <v>998</v>
      </c>
    </row>
    <row r="3" spans="1:40" x14ac:dyDescent="0.25">
      <c r="A3" s="18">
        <v>401.750741</v>
      </c>
      <c r="B3" t="s">
        <v>333</v>
      </c>
      <c r="C3" t="s">
        <v>342</v>
      </c>
      <c r="D3" t="s">
        <v>317</v>
      </c>
      <c r="E3">
        <v>0.2</v>
      </c>
      <c r="F3" t="s">
        <v>109</v>
      </c>
      <c r="G3">
        <v>5100201</v>
      </c>
      <c r="H3" s="2">
        <v>739859.94283199997</v>
      </c>
      <c r="I3" s="17">
        <f t="shared" si="0"/>
        <v>1.0860183603458732E-4</v>
      </c>
      <c r="K3" s="93" t="s">
        <v>109</v>
      </c>
      <c r="L3" s="94">
        <v>1.0226715741682056E-3</v>
      </c>
      <c r="M3" s="95">
        <v>1.0860183603458732E-4</v>
      </c>
      <c r="N3" s="94"/>
      <c r="O3" s="96">
        <v>1.1312734102027929E-3</v>
      </c>
      <c r="P3" s="89" t="str">
        <f t="shared" ref="P3:P34" si="1">K3</f>
        <v>ÁGUA BOA</v>
      </c>
      <c r="Q3" s="64">
        <f t="shared" ref="Q3:Q34" si="2">L3</f>
        <v>1.0226715741682056E-3</v>
      </c>
      <c r="R3" s="65">
        <f t="shared" ref="R3:R34" si="3">(Q3-$T$106)/($T$105-$T$106)</f>
        <v>2.3098548897924273E-3</v>
      </c>
      <c r="S3" s="64">
        <f t="shared" ref="S3:S34" si="4">M3</f>
        <v>1.0860183603458732E-4</v>
      </c>
      <c r="T3" s="68">
        <f t="shared" ref="T3:T34" si="5">(S3-$S$106)/($S$105-$S$106)</f>
        <v>2.9110444857964097E-4</v>
      </c>
      <c r="U3" s="68">
        <f t="shared" ref="U3:U34" si="6">T3*0.7</f>
        <v>2.0377311400574866E-4</v>
      </c>
      <c r="V3" s="21">
        <f>VLOOKUP($P$3:$P$96,Tabela2[#All],14,FALSE)</f>
        <v>0</v>
      </c>
      <c r="W3" s="68">
        <f t="shared" ref="W3:W34" si="7">SUM(U3:V3)</f>
        <v>2.0377311400574866E-4</v>
      </c>
      <c r="X3" s="69">
        <f t="shared" ref="X3:X34" si="8">(W3-$U$106)/($U$105-$U$106)</f>
        <v>2.9110444857964097E-4</v>
      </c>
      <c r="Y3" s="64">
        <f t="shared" ref="Y3:Y34" si="9">X3+R3</f>
        <v>2.6009593383720681E-3</v>
      </c>
      <c r="Z3" s="68">
        <f t="shared" ref="Z3:Z34" si="10">Y3/$Y$101*100</f>
        <v>9.033096318495722E-3</v>
      </c>
      <c r="AA3" s="65">
        <f t="shared" ref="AA3:AA34" si="11">Z3*3/100</f>
        <v>2.7099288955487167E-4</v>
      </c>
      <c r="AC3">
        <v>1</v>
      </c>
      <c r="AD3" t="s">
        <v>26</v>
      </c>
      <c r="AE3" s="8">
        <v>0.14545064534666036</v>
      </c>
      <c r="AF3">
        <v>1</v>
      </c>
      <c r="AG3" t="s">
        <v>56</v>
      </c>
      <c r="AH3">
        <v>0.13675000000000001</v>
      </c>
      <c r="AK3" t="s">
        <v>26</v>
      </c>
      <c r="AL3">
        <v>2</v>
      </c>
      <c r="AM3">
        <v>1</v>
      </c>
      <c r="AN3" s="63">
        <f>AL3-AM3</f>
        <v>1</v>
      </c>
    </row>
    <row r="4" spans="1:40" x14ac:dyDescent="0.25">
      <c r="A4" s="18">
        <v>13999.501897</v>
      </c>
      <c r="B4" t="s">
        <v>263</v>
      </c>
      <c r="C4" t="s">
        <v>342</v>
      </c>
      <c r="D4" t="s">
        <v>442</v>
      </c>
      <c r="E4">
        <v>0.7</v>
      </c>
      <c r="F4" t="s">
        <v>266</v>
      </c>
      <c r="G4">
        <v>5100250</v>
      </c>
      <c r="H4" s="2">
        <v>896227.35929099994</v>
      </c>
      <c r="I4" s="17">
        <f t="shared" si="0"/>
        <v>1.0934336277853026E-2</v>
      </c>
      <c r="K4" s="93" t="s">
        <v>266</v>
      </c>
      <c r="L4" s="94"/>
      <c r="M4" s="95">
        <v>1.1088820510860072E-2</v>
      </c>
      <c r="N4" s="94"/>
      <c r="O4" s="96">
        <v>1.1088820510860072E-2</v>
      </c>
      <c r="P4" s="89" t="str">
        <f t="shared" si="1"/>
        <v>ALTA FLORESTA</v>
      </c>
      <c r="Q4" s="64">
        <f t="shared" si="2"/>
        <v>0</v>
      </c>
      <c r="R4" s="65">
        <f t="shared" si="3"/>
        <v>0</v>
      </c>
      <c r="S4" s="64">
        <f t="shared" si="4"/>
        <v>1.1088820510860072E-2</v>
      </c>
      <c r="T4" s="68">
        <f t="shared" si="5"/>
        <v>2.9723300250508518E-2</v>
      </c>
      <c r="U4" s="68">
        <f t="shared" si="6"/>
        <v>2.080631017535596E-2</v>
      </c>
      <c r="V4" s="21">
        <f>VLOOKUP($P$3:$P$96,Tabela2[#All],14,FALSE)</f>
        <v>0</v>
      </c>
      <c r="W4" s="68">
        <f t="shared" si="7"/>
        <v>2.080631017535596E-2</v>
      </c>
      <c r="X4" s="69">
        <f t="shared" si="8"/>
        <v>2.9723300250508518E-2</v>
      </c>
      <c r="Y4" s="64">
        <f t="shared" si="9"/>
        <v>2.9723300250508518E-2</v>
      </c>
      <c r="Z4" s="68">
        <f t="shared" si="10"/>
        <v>0.10322861649750381</v>
      </c>
      <c r="AA4" s="65">
        <f t="shared" si="11"/>
        <v>3.0968584949251144E-3</v>
      </c>
      <c r="AC4">
        <v>2</v>
      </c>
      <c r="AD4" t="s">
        <v>15</v>
      </c>
      <c r="AE4" s="8">
        <v>0.13704508723860692</v>
      </c>
      <c r="AF4">
        <v>2</v>
      </c>
      <c r="AG4" t="s">
        <v>26</v>
      </c>
      <c r="AH4">
        <v>0.13235</v>
      </c>
      <c r="AK4" t="s">
        <v>58</v>
      </c>
      <c r="AL4">
        <v>16</v>
      </c>
      <c r="AM4">
        <v>6</v>
      </c>
      <c r="AN4" s="63">
        <f t="shared" ref="AN4:AN13" si="12">AL4-AM4</f>
        <v>10</v>
      </c>
    </row>
    <row r="5" spans="1:40" x14ac:dyDescent="0.25">
      <c r="A5" s="18">
        <v>5.6773999999999998E-2</v>
      </c>
      <c r="B5" t="s">
        <v>319</v>
      </c>
      <c r="C5" t="s">
        <v>342</v>
      </c>
      <c r="D5" t="s">
        <v>317</v>
      </c>
      <c r="E5">
        <v>0.2</v>
      </c>
      <c r="F5" t="s">
        <v>266</v>
      </c>
      <c r="G5">
        <v>5100250</v>
      </c>
      <c r="H5" s="2">
        <v>896227.35929099994</v>
      </c>
      <c r="I5" s="17">
        <f t="shared" si="0"/>
        <v>1.2669552968102551E-8</v>
      </c>
      <c r="K5" s="93" t="s">
        <v>198</v>
      </c>
      <c r="L5" s="94"/>
      <c r="M5" s="95">
        <v>3.7048784568338787E-2</v>
      </c>
      <c r="N5" s="94"/>
      <c r="O5" s="96">
        <v>3.7048784568338787E-2</v>
      </c>
      <c r="P5" s="89" t="str">
        <f t="shared" si="1"/>
        <v>ALTO ARAGUAIA</v>
      </c>
      <c r="Q5" s="64">
        <f t="shared" si="2"/>
        <v>0</v>
      </c>
      <c r="R5" s="65">
        <f t="shared" si="3"/>
        <v>0</v>
      </c>
      <c r="S5" s="64">
        <f t="shared" si="4"/>
        <v>3.7048784568338787E-2</v>
      </c>
      <c r="T5" s="68">
        <f t="shared" si="5"/>
        <v>9.9308321075505274E-2</v>
      </c>
      <c r="U5" s="68">
        <f t="shared" si="6"/>
        <v>6.9515824752853686E-2</v>
      </c>
      <c r="V5" s="21">
        <f>VLOOKUP($P$3:$P$96,Tabela2[#All],14,FALSE)</f>
        <v>0</v>
      </c>
      <c r="W5" s="68">
        <f t="shared" si="7"/>
        <v>6.9515824752853686E-2</v>
      </c>
      <c r="X5" s="69">
        <f t="shared" si="8"/>
        <v>9.9308321075505274E-2</v>
      </c>
      <c r="Y5" s="64">
        <f t="shared" si="9"/>
        <v>9.9308321075505274E-2</v>
      </c>
      <c r="Z5" s="68">
        <f t="shared" si="10"/>
        <v>0.34489644504193046</v>
      </c>
      <c r="AA5" s="65">
        <f t="shared" si="11"/>
        <v>1.0346893351257913E-2</v>
      </c>
      <c r="AC5">
        <v>3</v>
      </c>
      <c r="AD5" t="s">
        <v>67</v>
      </c>
      <c r="AE5" s="8">
        <v>0.10593443746170304</v>
      </c>
      <c r="AF5">
        <v>3</v>
      </c>
      <c r="AG5" t="s">
        <v>94</v>
      </c>
      <c r="AH5">
        <v>0.11274000000000001</v>
      </c>
      <c r="AK5" t="s">
        <v>125</v>
      </c>
      <c r="AL5">
        <v>51</v>
      </c>
      <c r="AM5">
        <v>17</v>
      </c>
      <c r="AN5" s="63">
        <f t="shared" si="12"/>
        <v>34</v>
      </c>
    </row>
    <row r="6" spans="1:40" x14ac:dyDescent="0.25">
      <c r="A6" s="18">
        <v>692.20820700000002</v>
      </c>
      <c r="B6" t="s">
        <v>327</v>
      </c>
      <c r="C6" t="s">
        <v>342</v>
      </c>
      <c r="D6" t="s">
        <v>317</v>
      </c>
      <c r="E6">
        <v>0.2</v>
      </c>
      <c r="F6" t="s">
        <v>266</v>
      </c>
      <c r="G6">
        <v>5100250</v>
      </c>
      <c r="H6" s="2">
        <v>896227.35929099994</v>
      </c>
      <c r="I6" s="17">
        <f t="shared" si="0"/>
        <v>1.544715634540775E-4</v>
      </c>
      <c r="K6" s="93" t="s">
        <v>94</v>
      </c>
      <c r="L6" s="94">
        <v>0.36489058958324011</v>
      </c>
      <c r="M6" s="95"/>
      <c r="N6" s="94"/>
      <c r="O6" s="96">
        <v>0.36489058958324011</v>
      </c>
      <c r="P6" s="89" t="str">
        <f t="shared" si="1"/>
        <v>ALTO BOA VISTA</v>
      </c>
      <c r="Q6" s="64">
        <f t="shared" si="2"/>
        <v>0.36489058958324011</v>
      </c>
      <c r="R6" s="65">
        <f t="shared" si="3"/>
        <v>0.82415932336206765</v>
      </c>
      <c r="S6" s="64">
        <f t="shared" si="4"/>
        <v>0</v>
      </c>
      <c r="T6" s="68">
        <f t="shared" si="5"/>
        <v>0</v>
      </c>
      <c r="U6" s="68">
        <f t="shared" si="6"/>
        <v>0</v>
      </c>
      <c r="V6" s="21">
        <f>VLOOKUP($P$3:$P$96,Tabela2[#All],14,FALSE)</f>
        <v>0</v>
      </c>
      <c r="W6" s="68">
        <f t="shared" si="7"/>
        <v>0</v>
      </c>
      <c r="X6" s="69">
        <f t="shared" si="8"/>
        <v>0</v>
      </c>
      <c r="Y6" s="64">
        <f t="shared" si="9"/>
        <v>0.82415932336206765</v>
      </c>
      <c r="Z6" s="68">
        <f t="shared" si="10"/>
        <v>2.8622940927540368</v>
      </c>
      <c r="AA6" s="65">
        <f t="shared" si="11"/>
        <v>8.586882278262109E-2</v>
      </c>
      <c r="AC6">
        <v>4</v>
      </c>
      <c r="AD6" t="s">
        <v>56</v>
      </c>
      <c r="AE6" s="8">
        <v>0.10418959095473028</v>
      </c>
      <c r="AF6">
        <v>4</v>
      </c>
      <c r="AG6" t="s">
        <v>67</v>
      </c>
      <c r="AH6">
        <v>0.10942</v>
      </c>
      <c r="AK6" t="s">
        <v>117</v>
      </c>
      <c r="AL6">
        <v>41</v>
      </c>
      <c r="AM6">
        <v>24</v>
      </c>
      <c r="AN6" s="63">
        <f t="shared" si="12"/>
        <v>17</v>
      </c>
    </row>
    <row r="7" spans="1:40" x14ac:dyDescent="0.25">
      <c r="A7" s="18">
        <v>9154.5402190000004</v>
      </c>
      <c r="B7" t="s">
        <v>197</v>
      </c>
      <c r="C7" t="s">
        <v>342</v>
      </c>
      <c r="D7" t="s">
        <v>184</v>
      </c>
      <c r="E7">
        <v>0.2</v>
      </c>
      <c r="F7" t="s">
        <v>198</v>
      </c>
      <c r="G7">
        <v>5100300</v>
      </c>
      <c r="H7" s="2">
        <v>512077.04119700001</v>
      </c>
      <c r="I7" s="17">
        <f t="shared" si="0"/>
        <v>3.5754542705530817E-3</v>
      </c>
      <c r="K7" s="93" t="s">
        <v>348</v>
      </c>
      <c r="L7" s="94"/>
      <c r="M7" s="95">
        <v>7.4307341514553767E-7</v>
      </c>
      <c r="N7" s="94"/>
      <c r="O7" s="96">
        <v>7.4307341514553767E-7</v>
      </c>
      <c r="P7" s="89" t="str">
        <f t="shared" si="1"/>
        <v>ALTO GARÇAS</v>
      </c>
      <c r="Q7" s="64">
        <f t="shared" si="2"/>
        <v>0</v>
      </c>
      <c r="R7" s="65">
        <f t="shared" si="3"/>
        <v>0</v>
      </c>
      <c r="S7" s="64">
        <f t="shared" si="4"/>
        <v>7.4307341514553767E-7</v>
      </c>
      <c r="T7" s="68">
        <f t="shared" si="5"/>
        <v>1.9917893165382741E-6</v>
      </c>
      <c r="U7" s="68">
        <f t="shared" si="6"/>
        <v>1.3942525215767917E-6</v>
      </c>
      <c r="V7" s="21">
        <f>VLOOKUP($P$3:$P$96,Tabela2[#All],14,FALSE)</f>
        <v>0</v>
      </c>
      <c r="W7" s="68">
        <f t="shared" si="7"/>
        <v>1.3942525215767917E-6</v>
      </c>
      <c r="X7" s="69">
        <f t="shared" si="8"/>
        <v>1.9917893165382741E-6</v>
      </c>
      <c r="Y7" s="64">
        <f t="shared" si="9"/>
        <v>1.9917893165382741E-6</v>
      </c>
      <c r="Z7" s="68">
        <f t="shared" si="10"/>
        <v>6.9174571386041518E-6</v>
      </c>
      <c r="AA7" s="65">
        <f t="shared" si="11"/>
        <v>2.0752371415812453E-7</v>
      </c>
      <c r="AC7">
        <v>5</v>
      </c>
      <c r="AD7" t="s">
        <v>221</v>
      </c>
      <c r="AE7" s="8">
        <v>0.10418959095473028</v>
      </c>
      <c r="AF7">
        <v>5</v>
      </c>
      <c r="AG7" t="s">
        <v>42</v>
      </c>
      <c r="AH7">
        <v>0.10591</v>
      </c>
      <c r="AK7" t="s">
        <v>194</v>
      </c>
      <c r="AL7">
        <v>31</v>
      </c>
      <c r="AM7">
        <v>14</v>
      </c>
      <c r="AN7" s="63">
        <f t="shared" si="12"/>
        <v>17</v>
      </c>
    </row>
    <row r="8" spans="1:40" x14ac:dyDescent="0.25">
      <c r="A8" s="18">
        <v>14983.819982999999</v>
      </c>
      <c r="B8" t="s">
        <v>211</v>
      </c>
      <c r="C8" t="s">
        <v>342</v>
      </c>
      <c r="D8" t="s">
        <v>184</v>
      </c>
      <c r="E8">
        <v>0.2</v>
      </c>
      <c r="F8" t="s">
        <v>198</v>
      </c>
      <c r="G8">
        <v>5100300</v>
      </c>
      <c r="H8" s="2">
        <v>512077.04119700001</v>
      </c>
      <c r="I8" s="17">
        <f t="shared" si="0"/>
        <v>5.8521740978563453E-3</v>
      </c>
      <c r="K8" s="93" t="s">
        <v>225</v>
      </c>
      <c r="L8" s="94"/>
      <c r="M8" s="95">
        <v>4.6026297698385066E-2</v>
      </c>
      <c r="N8" s="94"/>
      <c r="O8" s="96">
        <v>4.6026297698385066E-2</v>
      </c>
      <c r="P8" s="89" t="str">
        <f t="shared" si="1"/>
        <v>ALTO PARAGUAI</v>
      </c>
      <c r="Q8" s="64">
        <f t="shared" si="2"/>
        <v>0</v>
      </c>
      <c r="R8" s="65">
        <f t="shared" si="3"/>
        <v>0</v>
      </c>
      <c r="S8" s="64">
        <f t="shared" si="4"/>
        <v>4.6026297698385066E-2</v>
      </c>
      <c r="T8" s="68">
        <f t="shared" si="5"/>
        <v>0.12337231579937255</v>
      </c>
      <c r="U8" s="68">
        <f t="shared" si="6"/>
        <v>8.6360621059560785E-2</v>
      </c>
      <c r="V8" s="21">
        <f>VLOOKUP($P$3:$P$96,Tabela2[#All],14,FALSE)</f>
        <v>0</v>
      </c>
      <c r="W8" s="68">
        <f t="shared" si="7"/>
        <v>8.6360621059560785E-2</v>
      </c>
      <c r="X8" s="69">
        <f t="shared" si="8"/>
        <v>0.12337231579937256</v>
      </c>
      <c r="Y8" s="64">
        <f t="shared" si="9"/>
        <v>0.12337231579937256</v>
      </c>
      <c r="Z8" s="68">
        <f t="shared" si="10"/>
        <v>0.42847037060914778</v>
      </c>
      <c r="AA8" s="65">
        <f t="shared" si="11"/>
        <v>1.2854111118274433E-2</v>
      </c>
      <c r="AC8">
        <v>6</v>
      </c>
      <c r="AD8" t="s">
        <v>58</v>
      </c>
      <c r="AE8" s="8">
        <v>0.10293954106731502</v>
      </c>
      <c r="AF8">
        <v>6</v>
      </c>
      <c r="AG8" t="s">
        <v>52</v>
      </c>
      <c r="AH8">
        <v>0.10495</v>
      </c>
      <c r="AK8" t="s">
        <v>258</v>
      </c>
      <c r="AL8">
        <v>69</v>
      </c>
      <c r="AM8">
        <v>45</v>
      </c>
      <c r="AN8" s="63">
        <f t="shared" si="12"/>
        <v>24</v>
      </c>
    </row>
    <row r="9" spans="1:40" x14ac:dyDescent="0.25">
      <c r="A9" s="18">
        <v>15524.266374999999</v>
      </c>
      <c r="B9" t="s">
        <v>768</v>
      </c>
      <c r="C9" t="s">
        <v>342</v>
      </c>
      <c r="D9" t="s">
        <v>184</v>
      </c>
      <c r="E9">
        <v>0.2</v>
      </c>
      <c r="F9" t="s">
        <v>198</v>
      </c>
      <c r="G9">
        <v>5100300</v>
      </c>
      <c r="H9" s="2">
        <v>512077.04119700001</v>
      </c>
      <c r="I9" s="17">
        <f t="shared" si="0"/>
        <v>6.0632542082774982E-3</v>
      </c>
      <c r="K9" s="93" t="s">
        <v>189</v>
      </c>
      <c r="L9" s="94"/>
      <c r="M9" s="95">
        <v>9.537215994154874E-2</v>
      </c>
      <c r="N9" s="94"/>
      <c r="O9" s="96">
        <v>9.537215994154874E-2</v>
      </c>
      <c r="P9" s="89" t="str">
        <f t="shared" si="1"/>
        <v>ALTO TAQUARI</v>
      </c>
      <c r="Q9" s="64">
        <f t="shared" si="2"/>
        <v>0</v>
      </c>
      <c r="R9" s="65">
        <f t="shared" si="3"/>
        <v>0</v>
      </c>
      <c r="S9" s="64">
        <f t="shared" si="4"/>
        <v>9.537215994154874E-2</v>
      </c>
      <c r="T9" s="68">
        <f t="shared" si="5"/>
        <v>0.25564263960318201</v>
      </c>
      <c r="U9" s="68">
        <f t="shared" si="6"/>
        <v>0.17894984772222738</v>
      </c>
      <c r="V9" s="21">
        <f>VLOOKUP($P$3:$P$96,Tabela2[#All],14,FALSE)</f>
        <v>0</v>
      </c>
      <c r="W9" s="68">
        <f t="shared" si="7"/>
        <v>0.17894984772222738</v>
      </c>
      <c r="X9" s="69">
        <f t="shared" si="8"/>
        <v>0.25564263960318201</v>
      </c>
      <c r="Y9" s="64">
        <f t="shared" si="9"/>
        <v>0.25564263960318201</v>
      </c>
      <c r="Z9" s="68">
        <f t="shared" si="10"/>
        <v>0.88784340169476872</v>
      </c>
      <c r="AA9" s="65">
        <f t="shared" si="11"/>
        <v>2.6635302050843062E-2</v>
      </c>
      <c r="AC9">
        <v>7</v>
      </c>
      <c r="AD9" t="s">
        <v>52</v>
      </c>
      <c r="AE9" s="8">
        <v>0.10052827251049991</v>
      </c>
      <c r="AF9">
        <v>7</v>
      </c>
      <c r="AG9" t="s">
        <v>24</v>
      </c>
      <c r="AH9">
        <v>0.10291</v>
      </c>
      <c r="AK9" t="s">
        <v>290</v>
      </c>
      <c r="AL9">
        <v>80</v>
      </c>
      <c r="AM9">
        <v>46</v>
      </c>
      <c r="AN9" s="63">
        <f t="shared" si="12"/>
        <v>34</v>
      </c>
    </row>
    <row r="10" spans="1:40" x14ac:dyDescent="0.25">
      <c r="A10" s="18">
        <v>49028.765658999997</v>
      </c>
      <c r="B10" t="s">
        <v>232</v>
      </c>
      <c r="C10" t="s">
        <v>342</v>
      </c>
      <c r="D10" t="s">
        <v>184</v>
      </c>
      <c r="E10">
        <v>0.2</v>
      </c>
      <c r="F10" t="s">
        <v>198</v>
      </c>
      <c r="G10">
        <v>5100300</v>
      </c>
      <c r="H10" s="2">
        <v>512077.04119700001</v>
      </c>
      <c r="I10" s="17">
        <f t="shared" si="0"/>
        <v>1.9148980217661527E-2</v>
      </c>
      <c r="K10" s="93" t="s">
        <v>15</v>
      </c>
      <c r="L10" s="94">
        <v>0.16360848209322912</v>
      </c>
      <c r="M10" s="95">
        <v>0.35285149736120214</v>
      </c>
      <c r="N10" s="94"/>
      <c r="O10" s="96">
        <v>0.51645997945443123</v>
      </c>
      <c r="P10" s="89" t="str">
        <f t="shared" si="1"/>
        <v>APIACÁS</v>
      </c>
      <c r="Q10" s="64">
        <f t="shared" si="2"/>
        <v>0.16360848209322912</v>
      </c>
      <c r="R10" s="65">
        <f t="shared" si="3"/>
        <v>0.36953393632940107</v>
      </c>
      <c r="S10" s="64">
        <f t="shared" si="4"/>
        <v>0.35285149736120214</v>
      </c>
      <c r="T10" s="68">
        <f t="shared" si="5"/>
        <v>0.94580942938313117</v>
      </c>
      <c r="U10" s="68">
        <f t="shared" si="6"/>
        <v>0.66206660056819178</v>
      </c>
      <c r="V10" s="21">
        <f>VLOOKUP($P$3:$P$96,Tabela2[#All],14,FALSE)</f>
        <v>0</v>
      </c>
      <c r="W10" s="68">
        <f t="shared" si="7"/>
        <v>0.66206660056819178</v>
      </c>
      <c r="X10" s="69">
        <f t="shared" si="8"/>
        <v>0.94580942938313117</v>
      </c>
      <c r="Y10" s="64">
        <f t="shared" si="9"/>
        <v>1.3153433657125322</v>
      </c>
      <c r="Z10" s="68">
        <f t="shared" si="10"/>
        <v>4.5681695746202307</v>
      </c>
      <c r="AA10" s="65">
        <f t="shared" si="11"/>
        <v>0.13704508723860692</v>
      </c>
      <c r="AC10">
        <v>8</v>
      </c>
      <c r="AD10" t="s">
        <v>94</v>
      </c>
      <c r="AE10" s="8">
        <v>8.586882278262109E-2</v>
      </c>
      <c r="AF10">
        <v>8</v>
      </c>
      <c r="AG10" t="s">
        <v>987</v>
      </c>
      <c r="AH10">
        <v>0.10134</v>
      </c>
      <c r="AK10" t="s">
        <v>149</v>
      </c>
      <c r="AL10">
        <v>94</v>
      </c>
      <c r="AM10">
        <v>47</v>
      </c>
      <c r="AN10" s="63">
        <f t="shared" si="12"/>
        <v>47</v>
      </c>
    </row>
    <row r="11" spans="1:40" x14ac:dyDescent="0.25">
      <c r="A11" s="18">
        <v>214.17134999999999</v>
      </c>
      <c r="B11" t="s">
        <v>289</v>
      </c>
      <c r="C11" t="s">
        <v>342</v>
      </c>
      <c r="D11" t="s">
        <v>442</v>
      </c>
      <c r="E11">
        <v>0.7</v>
      </c>
      <c r="F11" t="s">
        <v>198</v>
      </c>
      <c r="G11">
        <v>5100300</v>
      </c>
      <c r="H11" s="2">
        <v>512077.04119700001</v>
      </c>
      <c r="I11" s="17">
        <f t="shared" si="0"/>
        <v>2.9276833940759437E-4</v>
      </c>
      <c r="K11" s="93" t="s">
        <v>227</v>
      </c>
      <c r="L11" s="94"/>
      <c r="M11" s="95">
        <v>1.1333580024130427E-3</v>
      </c>
      <c r="N11" s="94"/>
      <c r="O11" s="96">
        <v>1.1333580024130427E-3</v>
      </c>
      <c r="P11" s="89" t="str">
        <f t="shared" si="1"/>
        <v>ARAGUAIANA</v>
      </c>
      <c r="Q11" s="64">
        <f t="shared" si="2"/>
        <v>0</v>
      </c>
      <c r="R11" s="65">
        <f t="shared" si="3"/>
        <v>0</v>
      </c>
      <c r="S11" s="64">
        <f t="shared" si="4"/>
        <v>1.1333580024130427E-3</v>
      </c>
      <c r="T11" s="68">
        <f t="shared" si="5"/>
        <v>3.0379371876429247E-3</v>
      </c>
      <c r="U11" s="68">
        <f t="shared" si="6"/>
        <v>2.1265560313500471E-3</v>
      </c>
      <c r="V11" s="21">
        <f>VLOOKUP($P$3:$P$96,Tabela2[#All],14,FALSE)</f>
        <v>0</v>
      </c>
      <c r="W11" s="68">
        <f t="shared" si="7"/>
        <v>2.1265560313500471E-3</v>
      </c>
      <c r="X11" s="69">
        <f t="shared" si="8"/>
        <v>3.0379371876429247E-3</v>
      </c>
      <c r="Y11" s="64">
        <f t="shared" si="9"/>
        <v>3.0379371876429247E-3</v>
      </c>
      <c r="Z11" s="68">
        <f t="shared" si="10"/>
        <v>1.0550714430889332E-2</v>
      </c>
      <c r="AA11" s="65">
        <f t="shared" si="11"/>
        <v>3.1652143292667997E-4</v>
      </c>
      <c r="AC11">
        <v>9</v>
      </c>
      <c r="AD11" t="s">
        <v>42</v>
      </c>
      <c r="AE11" s="8">
        <v>8.066826717678334E-2</v>
      </c>
      <c r="AF11">
        <v>9</v>
      </c>
      <c r="AG11" t="s">
        <v>15</v>
      </c>
      <c r="AH11">
        <v>0.10085</v>
      </c>
      <c r="AK11" s="63" t="s">
        <v>121</v>
      </c>
      <c r="AL11">
        <v>47</v>
      </c>
      <c r="AM11">
        <v>20</v>
      </c>
      <c r="AN11" s="63">
        <f t="shared" si="12"/>
        <v>27</v>
      </c>
    </row>
    <row r="12" spans="1:40" x14ac:dyDescent="0.25">
      <c r="A12" s="18">
        <v>1548.0479849999999</v>
      </c>
      <c r="B12" t="s">
        <v>308</v>
      </c>
      <c r="C12" t="s">
        <v>342</v>
      </c>
      <c r="D12" t="s">
        <v>442</v>
      </c>
      <c r="E12">
        <v>0.7</v>
      </c>
      <c r="F12" t="s">
        <v>198</v>
      </c>
      <c r="G12">
        <v>5100300</v>
      </c>
      <c r="H12" s="2">
        <v>512077.04119700001</v>
      </c>
      <c r="I12" s="17">
        <f t="shared" si="0"/>
        <v>2.1161534345827421E-3</v>
      </c>
      <c r="K12" s="93" t="s">
        <v>18</v>
      </c>
      <c r="L12" s="94">
        <v>0.18434186059234642</v>
      </c>
      <c r="M12" s="95">
        <v>1.086165471724534E-2</v>
      </c>
      <c r="N12" s="94"/>
      <c r="O12" s="96">
        <v>0.19520351530959176</v>
      </c>
      <c r="P12" s="89" t="str">
        <f t="shared" si="1"/>
        <v>ARIPUANÃ</v>
      </c>
      <c r="Q12" s="64">
        <f t="shared" si="2"/>
        <v>0.18434186059234642</v>
      </c>
      <c r="R12" s="65">
        <f t="shared" si="3"/>
        <v>0.41636333583339696</v>
      </c>
      <c r="S12" s="64">
        <f t="shared" si="4"/>
        <v>1.086165471724534E-2</v>
      </c>
      <c r="T12" s="68">
        <f t="shared" si="5"/>
        <v>2.9114388140907419E-2</v>
      </c>
      <c r="U12" s="68">
        <f t="shared" si="6"/>
        <v>2.0380071698635191E-2</v>
      </c>
      <c r="V12" s="21">
        <f>VLOOKUP($P$3:$P$96,Tabela2[#All],14,FALSE)</f>
        <v>0</v>
      </c>
      <c r="W12" s="68">
        <f t="shared" si="7"/>
        <v>2.0380071698635191E-2</v>
      </c>
      <c r="X12" s="69">
        <f t="shared" si="8"/>
        <v>2.9114388140907419E-2</v>
      </c>
      <c r="Y12" s="64">
        <f t="shared" si="9"/>
        <v>0.44547772397430441</v>
      </c>
      <c r="Z12" s="68">
        <f t="shared" si="10"/>
        <v>1.5471380613442336</v>
      </c>
      <c r="AA12" s="65">
        <f t="shared" si="11"/>
        <v>4.6414141840327015E-2</v>
      </c>
      <c r="AC12">
        <v>10</v>
      </c>
      <c r="AD12" t="s">
        <v>24</v>
      </c>
      <c r="AE12" s="8">
        <v>7.8634556229170094E-2</v>
      </c>
      <c r="AF12">
        <v>10</v>
      </c>
      <c r="AG12" t="s">
        <v>120</v>
      </c>
      <c r="AH12">
        <v>9.6820000000000003E-2</v>
      </c>
      <c r="AK12" t="s">
        <v>52</v>
      </c>
      <c r="AL12">
        <v>6</v>
      </c>
      <c r="AM12">
        <v>7</v>
      </c>
      <c r="AN12" s="62">
        <f t="shared" si="12"/>
        <v>-1</v>
      </c>
    </row>
    <row r="13" spans="1:40" x14ac:dyDescent="0.25">
      <c r="A13" s="18">
        <v>117014.37983999999</v>
      </c>
      <c r="B13" t="s">
        <v>91</v>
      </c>
      <c r="C13" t="s">
        <v>10</v>
      </c>
      <c r="D13" t="s">
        <v>11</v>
      </c>
      <c r="E13">
        <v>0.7</v>
      </c>
      <c r="F13" t="s">
        <v>94</v>
      </c>
      <c r="G13">
        <v>5100359</v>
      </c>
      <c r="H13" s="2">
        <v>224478.427853</v>
      </c>
      <c r="I13" s="17">
        <f t="shared" si="0"/>
        <v>0.36489058958324011</v>
      </c>
      <c r="K13" s="93" t="s">
        <v>30</v>
      </c>
      <c r="L13" s="94">
        <v>1.7553235677921417E-2</v>
      </c>
      <c r="M13" s="95">
        <v>4.472323208797048E-2</v>
      </c>
      <c r="N13" s="94"/>
      <c r="O13" s="96">
        <v>6.2276467765891894E-2</v>
      </c>
      <c r="P13" s="89" t="str">
        <f t="shared" si="1"/>
        <v>BARÃO DE MELGAÇO</v>
      </c>
      <c r="Q13" s="64">
        <f t="shared" si="2"/>
        <v>1.7553235677921417E-2</v>
      </c>
      <c r="R13" s="65">
        <f t="shared" si="3"/>
        <v>3.9646576952433121E-2</v>
      </c>
      <c r="S13" s="64">
        <f t="shared" si="4"/>
        <v>4.472323208797048E-2</v>
      </c>
      <c r="T13" s="68">
        <f t="shared" si="5"/>
        <v>0.11987948170159521</v>
      </c>
      <c r="U13" s="68">
        <f t="shared" si="6"/>
        <v>8.3915637191116638E-2</v>
      </c>
      <c r="V13" s="21">
        <f>VLOOKUP($P$3:$P$96,Tabela2[#All],14,FALSE)</f>
        <v>0</v>
      </c>
      <c r="W13" s="68">
        <f t="shared" si="7"/>
        <v>8.3915637191116638E-2</v>
      </c>
      <c r="X13" s="69">
        <f t="shared" si="8"/>
        <v>0.11987948170159521</v>
      </c>
      <c r="Y13" s="64">
        <f t="shared" si="9"/>
        <v>0.15952605865402833</v>
      </c>
      <c r="Z13" s="68">
        <f t="shared" si="10"/>
        <v>0.55403182659278405</v>
      </c>
      <c r="AA13" s="65">
        <f t="shared" si="11"/>
        <v>1.662095479778352E-2</v>
      </c>
      <c r="AC13">
        <v>11</v>
      </c>
      <c r="AD13" t="s">
        <v>205</v>
      </c>
      <c r="AE13" s="8">
        <v>7.7404908477268483E-2</v>
      </c>
      <c r="AF13">
        <v>11</v>
      </c>
      <c r="AG13" t="s">
        <v>22</v>
      </c>
      <c r="AH13">
        <v>9.6449999999999994E-2</v>
      </c>
      <c r="AK13" t="s">
        <v>67</v>
      </c>
      <c r="AL13">
        <v>4</v>
      </c>
      <c r="AM13">
        <v>3</v>
      </c>
      <c r="AN13" s="63">
        <f t="shared" si="12"/>
        <v>1</v>
      </c>
    </row>
    <row r="14" spans="1:40" x14ac:dyDescent="0.25">
      <c r="A14" s="18">
        <v>1.4371149999999999</v>
      </c>
      <c r="B14" t="s">
        <v>232</v>
      </c>
      <c r="C14" t="s">
        <v>342</v>
      </c>
      <c r="D14" t="s">
        <v>184</v>
      </c>
      <c r="E14">
        <v>0.2</v>
      </c>
      <c r="F14" t="s">
        <v>348</v>
      </c>
      <c r="G14">
        <v>5100409</v>
      </c>
      <c r="H14" s="2">
        <v>386802.96474299999</v>
      </c>
      <c r="I14" s="17">
        <f t="shared" si="0"/>
        <v>7.4307341514553767E-7</v>
      </c>
      <c r="K14" s="93" t="s">
        <v>172</v>
      </c>
      <c r="L14" s="94">
        <v>8.3581972312402081E-2</v>
      </c>
      <c r="M14" s="95"/>
      <c r="N14" s="94"/>
      <c r="O14" s="96">
        <v>8.3581972312402081E-2</v>
      </c>
      <c r="P14" s="89" t="str">
        <f t="shared" si="1"/>
        <v>BARRA DO BUGRES</v>
      </c>
      <c r="Q14" s="64">
        <f t="shared" si="2"/>
        <v>8.3581972312402081E-2</v>
      </c>
      <c r="R14" s="65">
        <f t="shared" si="3"/>
        <v>0.18878223695747604</v>
      </c>
      <c r="S14" s="64">
        <f t="shared" si="4"/>
        <v>0</v>
      </c>
      <c r="T14" s="68">
        <f t="shared" si="5"/>
        <v>0</v>
      </c>
      <c r="U14" s="68">
        <f t="shared" si="6"/>
        <v>0</v>
      </c>
      <c r="V14" s="21">
        <f>VLOOKUP($P$3:$P$96,Tabela2[#All],14,FALSE)</f>
        <v>0</v>
      </c>
      <c r="W14" s="68">
        <f t="shared" si="7"/>
        <v>0</v>
      </c>
      <c r="X14" s="69">
        <f t="shared" si="8"/>
        <v>0</v>
      </c>
      <c r="Y14" s="64">
        <f t="shared" si="9"/>
        <v>0.18878223695747604</v>
      </c>
      <c r="Z14" s="68">
        <f t="shared" si="10"/>
        <v>0.65563813493727974</v>
      </c>
      <c r="AA14" s="65">
        <f t="shared" si="11"/>
        <v>1.9669144048118391E-2</v>
      </c>
      <c r="AC14">
        <v>12</v>
      </c>
      <c r="AD14" t="s">
        <v>77</v>
      </c>
      <c r="AE14" s="8">
        <v>7.71809691186921E-2</v>
      </c>
      <c r="AF14">
        <v>12</v>
      </c>
      <c r="AG14" t="s">
        <v>49</v>
      </c>
      <c r="AH14">
        <v>9.3979999999999994E-2</v>
      </c>
    </row>
    <row r="15" spans="1:40" x14ac:dyDescent="0.25">
      <c r="A15" s="18">
        <v>42473.123418000003</v>
      </c>
      <c r="B15" t="s">
        <v>224</v>
      </c>
      <c r="C15" t="s">
        <v>342</v>
      </c>
      <c r="D15" t="s">
        <v>184</v>
      </c>
      <c r="E15">
        <v>0.2</v>
      </c>
      <c r="F15" t="s">
        <v>225</v>
      </c>
      <c r="G15">
        <v>5100508</v>
      </c>
      <c r="H15" s="2">
        <v>184560.24291299999</v>
      </c>
      <c r="I15" s="17">
        <f t="shared" si="0"/>
        <v>4.6026297698385066E-2</v>
      </c>
      <c r="K15" s="93" t="s">
        <v>101</v>
      </c>
      <c r="L15" s="94">
        <v>0.16733214014065728</v>
      </c>
      <c r="M15" s="95">
        <v>1.0204990088358384E-2</v>
      </c>
      <c r="N15" s="94"/>
      <c r="O15" s="96">
        <v>0.17753713022901565</v>
      </c>
      <c r="P15" s="89" t="str">
        <f t="shared" si="1"/>
        <v>BARRA DO GARÇAS</v>
      </c>
      <c r="Q15" s="64">
        <f t="shared" si="2"/>
        <v>0.16733214014065728</v>
      </c>
      <c r="R15" s="65">
        <f t="shared" si="3"/>
        <v>0.37794436834494094</v>
      </c>
      <c r="S15" s="64">
        <f t="shared" si="4"/>
        <v>1.0204990088358384E-2</v>
      </c>
      <c r="T15" s="68">
        <f t="shared" si="5"/>
        <v>2.7354215369675337E-2</v>
      </c>
      <c r="U15" s="68">
        <f t="shared" si="6"/>
        <v>1.9147950758772736E-2</v>
      </c>
      <c r="V15" s="21">
        <f>VLOOKUP($P$3:$P$96,Tabela2[#All],14,FALSE)</f>
        <v>0</v>
      </c>
      <c r="W15" s="68">
        <f t="shared" si="7"/>
        <v>1.9147950758772736E-2</v>
      </c>
      <c r="X15" s="69">
        <f t="shared" si="8"/>
        <v>2.735421536967534E-2</v>
      </c>
      <c r="Y15" s="64">
        <f t="shared" si="9"/>
        <v>0.4052985837146163</v>
      </c>
      <c r="Z15" s="68">
        <f t="shared" si="10"/>
        <v>1.4075964550585791</v>
      </c>
      <c r="AA15" s="65">
        <f t="shared" si="11"/>
        <v>4.2227893651757373E-2</v>
      </c>
      <c r="AC15">
        <v>13</v>
      </c>
      <c r="AD15" t="s">
        <v>120</v>
      </c>
      <c r="AE15" s="8">
        <v>7.37452159434515E-2</v>
      </c>
      <c r="AF15">
        <v>13</v>
      </c>
      <c r="AG15" t="s">
        <v>123</v>
      </c>
      <c r="AH15">
        <v>8.8489999999999999E-2</v>
      </c>
    </row>
    <row r="16" spans="1:40" x14ac:dyDescent="0.25">
      <c r="A16" s="18">
        <v>16012.653859</v>
      </c>
      <c r="B16" t="s">
        <v>188</v>
      </c>
      <c r="C16" t="s">
        <v>342</v>
      </c>
      <c r="D16" t="s">
        <v>184</v>
      </c>
      <c r="E16">
        <v>0.2</v>
      </c>
      <c r="F16" t="s">
        <v>189</v>
      </c>
      <c r="G16">
        <v>5100607</v>
      </c>
      <c r="H16" s="2">
        <v>175501.98519000001</v>
      </c>
      <c r="I16" s="17">
        <f t="shared" si="0"/>
        <v>1.8247832173139876E-2</v>
      </c>
      <c r="K16" s="93" t="s">
        <v>217</v>
      </c>
      <c r="L16" s="94"/>
      <c r="M16" s="95">
        <v>1.9930400883767223E-3</v>
      </c>
      <c r="N16" s="94"/>
      <c r="O16" s="96">
        <v>1.9930400883767223E-3</v>
      </c>
      <c r="P16" s="89" t="str">
        <f t="shared" si="1"/>
        <v>BOA ESPERANÇA DO NORTE</v>
      </c>
      <c r="Q16" s="64">
        <f t="shared" si="2"/>
        <v>0</v>
      </c>
      <c r="R16" s="65">
        <f t="shared" si="3"/>
        <v>0</v>
      </c>
      <c r="S16" s="64">
        <f t="shared" si="4"/>
        <v>1.9930400883767223E-3</v>
      </c>
      <c r="T16" s="68">
        <f t="shared" si="5"/>
        <v>5.3422930689610917E-3</v>
      </c>
      <c r="U16" s="68">
        <f t="shared" si="6"/>
        <v>3.7396051482727639E-3</v>
      </c>
      <c r="V16" s="21">
        <f>VLOOKUP($P$3:$P$96,Tabela2[#All],14,FALSE)</f>
        <v>0</v>
      </c>
      <c r="W16" s="68">
        <f t="shared" si="7"/>
        <v>3.7396051482727639E-3</v>
      </c>
      <c r="X16" s="69">
        <f t="shared" si="8"/>
        <v>5.3422930689610917E-3</v>
      </c>
      <c r="Y16" s="64">
        <f t="shared" si="9"/>
        <v>5.3422930689610917E-3</v>
      </c>
      <c r="Z16" s="68">
        <f t="shared" si="10"/>
        <v>1.8553710987178226E-2</v>
      </c>
      <c r="AA16" s="65">
        <f t="shared" si="11"/>
        <v>5.5661132961534678E-4</v>
      </c>
      <c r="AC16">
        <v>14</v>
      </c>
      <c r="AD16" t="s">
        <v>194</v>
      </c>
      <c r="AE16" s="8">
        <v>7.3684562657882341E-2</v>
      </c>
      <c r="AF16">
        <v>14</v>
      </c>
      <c r="AG16" t="s">
        <v>54</v>
      </c>
      <c r="AH16">
        <v>8.4440000000000001E-2</v>
      </c>
    </row>
    <row r="17" spans="1:34" x14ac:dyDescent="0.25">
      <c r="A17" s="18">
        <v>30632.301004000001</v>
      </c>
      <c r="B17" t="s">
        <v>212</v>
      </c>
      <c r="C17" t="s">
        <v>342</v>
      </c>
      <c r="D17" t="s">
        <v>184</v>
      </c>
      <c r="E17">
        <v>0.2</v>
      </c>
      <c r="F17" t="s">
        <v>189</v>
      </c>
      <c r="G17">
        <v>5100607</v>
      </c>
      <c r="H17" s="2">
        <v>175501.98519000001</v>
      </c>
      <c r="I17" s="17">
        <f t="shared" si="0"/>
        <v>3.49082102642169E-2</v>
      </c>
      <c r="K17" s="93" t="s">
        <v>92</v>
      </c>
      <c r="L17" s="94">
        <v>1.4203646306374289E-2</v>
      </c>
      <c r="M17" s="95"/>
      <c r="N17" s="94"/>
      <c r="O17" s="96">
        <v>1.4203646306374289E-2</v>
      </c>
      <c r="P17" s="89" t="str">
        <f t="shared" si="1"/>
        <v>BOM JESUS DO ARAGUAIA</v>
      </c>
      <c r="Q17" s="64">
        <f t="shared" si="2"/>
        <v>1.4203646306374289E-2</v>
      </c>
      <c r="R17" s="65">
        <f t="shared" si="3"/>
        <v>3.2081034324578372E-2</v>
      </c>
      <c r="S17" s="64">
        <f t="shared" si="4"/>
        <v>0</v>
      </c>
      <c r="T17" s="68">
        <f t="shared" si="5"/>
        <v>0</v>
      </c>
      <c r="U17" s="68">
        <f t="shared" si="6"/>
        <v>0</v>
      </c>
      <c r="V17" s="21">
        <f>VLOOKUP($P$3:$P$96,Tabela2[#All],14,FALSE)</f>
        <v>0</v>
      </c>
      <c r="W17" s="68">
        <f t="shared" si="7"/>
        <v>0</v>
      </c>
      <c r="X17" s="69">
        <f t="shared" si="8"/>
        <v>0</v>
      </c>
      <c r="Y17" s="64">
        <f t="shared" si="9"/>
        <v>3.2081034324578372E-2</v>
      </c>
      <c r="Z17" s="68">
        <f t="shared" si="10"/>
        <v>0.11141699478941607</v>
      </c>
      <c r="AA17" s="65">
        <f t="shared" si="11"/>
        <v>3.342509843682482E-3</v>
      </c>
      <c r="AC17">
        <v>15</v>
      </c>
      <c r="AD17" t="s">
        <v>22</v>
      </c>
      <c r="AE17" s="8">
        <v>7.3459823436484287E-2</v>
      </c>
      <c r="AF17">
        <v>15</v>
      </c>
      <c r="AG17" t="s">
        <v>189</v>
      </c>
      <c r="AH17">
        <v>8.2049999999999998E-2</v>
      </c>
    </row>
    <row r="18" spans="1:34" x14ac:dyDescent="0.25">
      <c r="A18" s="18">
        <v>36737.320465999997</v>
      </c>
      <c r="B18" t="s">
        <v>223</v>
      </c>
      <c r="C18" t="s">
        <v>342</v>
      </c>
      <c r="D18" t="s">
        <v>184</v>
      </c>
      <c r="E18">
        <v>0.2</v>
      </c>
      <c r="F18" t="s">
        <v>189</v>
      </c>
      <c r="G18">
        <v>5100607</v>
      </c>
      <c r="H18" s="2">
        <v>175501.98519000001</v>
      </c>
      <c r="I18" s="17">
        <f t="shared" si="0"/>
        <v>4.1865418703073753E-2</v>
      </c>
      <c r="K18" s="93" t="s">
        <v>59</v>
      </c>
      <c r="L18" s="94">
        <v>0.12680304951780014</v>
      </c>
      <c r="M18" s="95"/>
      <c r="N18" s="94"/>
      <c r="O18" s="96">
        <v>0.12680304951780014</v>
      </c>
      <c r="P18" s="89" t="str">
        <f t="shared" si="1"/>
        <v>BRASNORTE</v>
      </c>
      <c r="Q18" s="64">
        <f t="shared" si="2"/>
        <v>0.12680304951780014</v>
      </c>
      <c r="R18" s="65">
        <f t="shared" si="3"/>
        <v>0.28640342742244568</v>
      </c>
      <c r="S18" s="64">
        <f t="shared" si="4"/>
        <v>0</v>
      </c>
      <c r="T18" s="68">
        <f t="shared" si="5"/>
        <v>0</v>
      </c>
      <c r="U18" s="68">
        <f t="shared" si="6"/>
        <v>0</v>
      </c>
      <c r="V18" s="21">
        <f>VLOOKUP($P$3:$P$96,Tabela2[#All],14,FALSE)</f>
        <v>0</v>
      </c>
      <c r="W18" s="68">
        <f t="shared" si="7"/>
        <v>0</v>
      </c>
      <c r="X18" s="69">
        <f t="shared" si="8"/>
        <v>0</v>
      </c>
      <c r="Y18" s="64">
        <f t="shared" si="9"/>
        <v>0.28640342742244568</v>
      </c>
      <c r="Z18" s="68">
        <f t="shared" si="10"/>
        <v>0.99467519837257967</v>
      </c>
      <c r="AA18" s="65">
        <f t="shared" si="11"/>
        <v>2.984025595117739E-2</v>
      </c>
      <c r="AC18">
        <v>16</v>
      </c>
      <c r="AD18" t="s">
        <v>49</v>
      </c>
      <c r="AE18" s="8">
        <v>7.1581845851073009E-2</v>
      </c>
      <c r="AF18">
        <v>16</v>
      </c>
      <c r="AG18" t="s">
        <v>58</v>
      </c>
      <c r="AH18">
        <v>7.6539999999999997E-2</v>
      </c>
    </row>
    <row r="19" spans="1:34" x14ac:dyDescent="0.25">
      <c r="A19" s="18">
        <v>87.926193999999995</v>
      </c>
      <c r="B19" t="s">
        <v>537</v>
      </c>
      <c r="C19" t="s">
        <v>342</v>
      </c>
      <c r="D19" t="s">
        <v>442</v>
      </c>
      <c r="E19">
        <v>0.7</v>
      </c>
      <c r="F19" t="s">
        <v>189</v>
      </c>
      <c r="G19">
        <v>5100607</v>
      </c>
      <c r="H19" s="2">
        <v>175501.98519000001</v>
      </c>
      <c r="I19" s="17">
        <f t="shared" si="0"/>
        <v>3.5069880111821651E-4</v>
      </c>
      <c r="K19" s="93" t="s">
        <v>239</v>
      </c>
      <c r="L19" s="94"/>
      <c r="M19" s="95">
        <v>3.8247959073765922E-2</v>
      </c>
      <c r="N19" s="94"/>
      <c r="O19" s="96">
        <v>3.8247959073765922E-2</v>
      </c>
      <c r="P19" s="89" t="str">
        <f t="shared" si="1"/>
        <v>CÁCERES</v>
      </c>
      <c r="Q19" s="64">
        <f t="shared" si="2"/>
        <v>0</v>
      </c>
      <c r="R19" s="65">
        <f t="shared" si="3"/>
        <v>0</v>
      </c>
      <c r="S19" s="64">
        <f t="shared" si="4"/>
        <v>3.8247959073765922E-2</v>
      </c>
      <c r="T19" s="68">
        <f t="shared" si="5"/>
        <v>0.10252267771899658</v>
      </c>
      <c r="U19" s="68">
        <f t="shared" si="6"/>
        <v>7.1765874403297597E-2</v>
      </c>
      <c r="V19" s="21">
        <f>VLOOKUP($P$3:$P$96,Tabela2[#All],14,FALSE)</f>
        <v>0</v>
      </c>
      <c r="W19" s="68">
        <f t="shared" si="7"/>
        <v>7.1765874403297597E-2</v>
      </c>
      <c r="X19" s="69">
        <f t="shared" si="8"/>
        <v>0.10252267771899658</v>
      </c>
      <c r="Y19" s="64">
        <f t="shared" si="9"/>
        <v>0.10252267771899658</v>
      </c>
      <c r="Z19" s="68">
        <f t="shared" si="10"/>
        <v>0.35605986183752975</v>
      </c>
      <c r="AA19" s="65">
        <f t="shared" si="11"/>
        <v>1.0681795855125893E-2</v>
      </c>
      <c r="AC19">
        <v>17</v>
      </c>
      <c r="AD19" t="s">
        <v>125</v>
      </c>
      <c r="AE19" s="8">
        <v>6.9307493688238131E-2</v>
      </c>
      <c r="AF19">
        <v>17</v>
      </c>
      <c r="AG19" t="s">
        <v>983</v>
      </c>
      <c r="AH19">
        <v>6.3530000000000003E-2</v>
      </c>
    </row>
    <row r="20" spans="1:34" x14ac:dyDescent="0.25">
      <c r="A20" s="18">
        <v>4846.3012849999996</v>
      </c>
      <c r="B20" t="s">
        <v>13</v>
      </c>
      <c r="C20" t="s">
        <v>10</v>
      </c>
      <c r="D20" t="s">
        <v>43</v>
      </c>
      <c r="E20">
        <v>0.4</v>
      </c>
      <c r="F20" t="s">
        <v>15</v>
      </c>
      <c r="G20">
        <v>5100805</v>
      </c>
      <c r="H20" s="2">
        <v>2054349.8916760001</v>
      </c>
      <c r="I20" s="17">
        <f t="shared" si="0"/>
        <v>9.4361750247836166E-4</v>
      </c>
      <c r="K20" s="93" t="s">
        <v>54</v>
      </c>
      <c r="L20" s="94">
        <v>0.27328480291028762</v>
      </c>
      <c r="M20" s="95"/>
      <c r="N20" s="94"/>
      <c r="O20" s="96">
        <v>0.27328480291028762</v>
      </c>
      <c r="P20" s="89" t="str">
        <f t="shared" si="1"/>
        <v>CAMPINÁPOLIS</v>
      </c>
      <c r="Q20" s="64">
        <f t="shared" si="2"/>
        <v>0.27328480291028762</v>
      </c>
      <c r="R20" s="65">
        <f t="shared" si="3"/>
        <v>0.61725411584038214</v>
      </c>
      <c r="S20" s="64">
        <f t="shared" si="4"/>
        <v>0</v>
      </c>
      <c r="T20" s="68">
        <f t="shared" si="5"/>
        <v>0</v>
      </c>
      <c r="U20" s="68">
        <f t="shared" si="6"/>
        <v>0</v>
      </c>
      <c r="V20" s="21">
        <f>VLOOKUP($P$3:$P$96,Tabela2[#All],14,FALSE)</f>
        <v>0</v>
      </c>
      <c r="W20" s="68">
        <f t="shared" si="7"/>
        <v>0</v>
      </c>
      <c r="X20" s="69">
        <f t="shared" si="8"/>
        <v>0</v>
      </c>
      <c r="Y20" s="64">
        <f t="shared" si="9"/>
        <v>0.61725411584038214</v>
      </c>
      <c r="Z20" s="68">
        <f t="shared" si="10"/>
        <v>2.1437151281511033</v>
      </c>
      <c r="AA20" s="65">
        <f t="shared" si="11"/>
        <v>6.4311453844533101E-2</v>
      </c>
      <c r="AC20">
        <v>18</v>
      </c>
      <c r="AD20" t="s">
        <v>123</v>
      </c>
      <c r="AE20" s="8">
        <v>6.7399761921222226E-2</v>
      </c>
      <c r="AF20">
        <v>18</v>
      </c>
      <c r="AG20" t="s">
        <v>18</v>
      </c>
      <c r="AH20">
        <v>5.8500000000000003E-2</v>
      </c>
    </row>
    <row r="21" spans="1:34" x14ac:dyDescent="0.25">
      <c r="A21" s="18">
        <v>6.4070000000000004E-3</v>
      </c>
      <c r="B21" t="s">
        <v>182</v>
      </c>
      <c r="C21" t="s">
        <v>342</v>
      </c>
      <c r="D21" t="s">
        <v>184</v>
      </c>
      <c r="E21">
        <v>0.2</v>
      </c>
      <c r="F21" t="s">
        <v>15</v>
      </c>
      <c r="G21">
        <v>5100805</v>
      </c>
      <c r="H21" s="2">
        <v>2054349.8916760001</v>
      </c>
      <c r="I21" s="17">
        <f t="shared" si="0"/>
        <v>6.2374963738752198E-10</v>
      </c>
      <c r="K21" s="93" t="s">
        <v>136</v>
      </c>
      <c r="L21" s="94">
        <v>0.20561773631648186</v>
      </c>
      <c r="M21" s="95"/>
      <c r="N21" s="94"/>
      <c r="O21" s="96">
        <v>0.20561773631648186</v>
      </c>
      <c r="P21" s="89" t="str">
        <f t="shared" si="1"/>
        <v>CAMPO NOVO DO PARECIS</v>
      </c>
      <c r="Q21" s="64">
        <f t="shared" si="2"/>
        <v>0.20561773631648186</v>
      </c>
      <c r="R21" s="65">
        <f t="shared" si="3"/>
        <v>0.46441804549517857</v>
      </c>
      <c r="S21" s="64">
        <f t="shared" si="4"/>
        <v>0</v>
      </c>
      <c r="T21" s="68">
        <f t="shared" si="5"/>
        <v>0</v>
      </c>
      <c r="U21" s="68">
        <f t="shared" si="6"/>
        <v>0</v>
      </c>
      <c r="V21" s="21">
        <f>VLOOKUP($P$3:$P$96,Tabela2[#All],14,FALSE)</f>
        <v>0</v>
      </c>
      <c r="W21" s="68">
        <f t="shared" si="7"/>
        <v>0</v>
      </c>
      <c r="X21" s="69">
        <f t="shared" si="8"/>
        <v>0</v>
      </c>
      <c r="Y21" s="64">
        <f t="shared" si="9"/>
        <v>0.46441804549517857</v>
      </c>
      <c r="Z21" s="68">
        <f t="shared" si="10"/>
        <v>1.6129175397379323</v>
      </c>
      <c r="AA21" s="65">
        <f t="shared" si="11"/>
        <v>4.8387526192137972E-2</v>
      </c>
      <c r="AC21">
        <v>19</v>
      </c>
      <c r="AD21" t="s">
        <v>54</v>
      </c>
      <c r="AE21" s="8">
        <v>6.4311453844533101E-2</v>
      </c>
      <c r="AF21">
        <v>19</v>
      </c>
      <c r="AG21" s="126">
        <v>3</v>
      </c>
      <c r="AH21">
        <v>5.4699999999999999E-2</v>
      </c>
    </row>
    <row r="22" spans="1:34" x14ac:dyDescent="0.25">
      <c r="A22" s="18">
        <v>477386.49564500002</v>
      </c>
      <c r="B22" t="s">
        <v>86</v>
      </c>
      <c r="C22" t="s">
        <v>10</v>
      </c>
      <c r="D22" t="s">
        <v>11</v>
      </c>
      <c r="E22">
        <v>0.7</v>
      </c>
      <c r="F22" t="s">
        <v>15</v>
      </c>
      <c r="G22">
        <v>5100805</v>
      </c>
      <c r="H22" s="2">
        <v>2054349.8916760001</v>
      </c>
      <c r="I22" s="17">
        <f t="shared" si="0"/>
        <v>0.16266486459075075</v>
      </c>
      <c r="K22" s="93" t="s">
        <v>192</v>
      </c>
      <c r="L22" s="94"/>
      <c r="M22" s="95">
        <v>1.7116841012775517E-2</v>
      </c>
      <c r="N22" s="94"/>
      <c r="O22" s="96">
        <v>1.7116841012775517E-2</v>
      </c>
      <c r="P22" s="89" t="str">
        <f t="shared" si="1"/>
        <v>CAMPO VERDE</v>
      </c>
      <c r="Q22" s="64">
        <f t="shared" si="2"/>
        <v>0</v>
      </c>
      <c r="R22" s="65">
        <f t="shared" si="3"/>
        <v>0</v>
      </c>
      <c r="S22" s="64">
        <f t="shared" si="4"/>
        <v>1.7116841012775517E-2</v>
      </c>
      <c r="T22" s="68">
        <f t="shared" si="5"/>
        <v>4.5881255293533818E-2</v>
      </c>
      <c r="U22" s="68">
        <f t="shared" si="6"/>
        <v>3.2116878705473674E-2</v>
      </c>
      <c r="V22" s="21">
        <f>VLOOKUP($P$3:$P$96,Tabela2[#All],14,FALSE)</f>
        <v>0</v>
      </c>
      <c r="W22" s="68">
        <f t="shared" si="7"/>
        <v>3.2116878705473674E-2</v>
      </c>
      <c r="X22" s="69">
        <f t="shared" si="8"/>
        <v>4.5881255293533825E-2</v>
      </c>
      <c r="Y22" s="64">
        <f t="shared" si="9"/>
        <v>4.5881255293533825E-2</v>
      </c>
      <c r="Z22" s="68">
        <f t="shared" si="10"/>
        <v>0.1593449740507614</v>
      </c>
      <c r="AA22" s="65">
        <f t="shared" si="11"/>
        <v>4.7803492215228414E-3</v>
      </c>
      <c r="AC22">
        <v>20</v>
      </c>
      <c r="AD22" t="s">
        <v>121</v>
      </c>
      <c r="AE22" s="8">
        <v>6.1132556618110366E-2</v>
      </c>
      <c r="AF22">
        <v>20</v>
      </c>
      <c r="AG22" t="s">
        <v>61</v>
      </c>
      <c r="AH22">
        <v>5.3339999999999999E-2</v>
      </c>
    </row>
    <row r="23" spans="1:34" x14ac:dyDescent="0.25">
      <c r="A23" s="18">
        <v>878875.01797100005</v>
      </c>
      <c r="B23" t="s">
        <v>293</v>
      </c>
      <c r="C23" t="s">
        <v>342</v>
      </c>
      <c r="D23" t="s">
        <v>442</v>
      </c>
      <c r="E23">
        <v>0.7</v>
      </c>
      <c r="F23" t="s">
        <v>15</v>
      </c>
      <c r="G23">
        <v>5100805</v>
      </c>
      <c r="H23" s="2">
        <v>2054349.8916760001</v>
      </c>
      <c r="I23" s="17">
        <f t="shared" si="0"/>
        <v>0.29946822353508207</v>
      </c>
      <c r="K23" s="93" t="s">
        <v>79</v>
      </c>
      <c r="L23" s="94">
        <v>1.1985646900372701E-2</v>
      </c>
      <c r="M23" s="95"/>
      <c r="N23" s="94"/>
      <c r="O23" s="96">
        <v>1.1985646900372701E-2</v>
      </c>
      <c r="P23" s="89" t="str">
        <f t="shared" si="1"/>
        <v>CAMPOS DE JÚLIO</v>
      </c>
      <c r="Q23" s="64">
        <f t="shared" si="2"/>
        <v>1.1985646900372701E-2</v>
      </c>
      <c r="R23" s="65">
        <f t="shared" si="3"/>
        <v>2.7071354870373838E-2</v>
      </c>
      <c r="S23" s="64">
        <f t="shared" si="4"/>
        <v>0</v>
      </c>
      <c r="T23" s="68">
        <f t="shared" si="5"/>
        <v>0</v>
      </c>
      <c r="U23" s="68">
        <f t="shared" si="6"/>
        <v>0</v>
      </c>
      <c r="V23" s="21">
        <f>VLOOKUP($P$3:$P$96,Tabela2[#All],14,FALSE)</f>
        <v>0</v>
      </c>
      <c r="W23" s="68">
        <f t="shared" si="7"/>
        <v>0</v>
      </c>
      <c r="X23" s="69">
        <f t="shared" si="8"/>
        <v>0</v>
      </c>
      <c r="Y23" s="64">
        <f t="shared" si="9"/>
        <v>2.7071354870373838E-2</v>
      </c>
      <c r="Z23" s="68">
        <f t="shared" si="10"/>
        <v>9.4018446351153168E-2</v>
      </c>
      <c r="AA23" s="65">
        <f t="shared" si="11"/>
        <v>2.8205533905345946E-3</v>
      </c>
      <c r="AC23">
        <v>21</v>
      </c>
      <c r="AD23" t="s">
        <v>264</v>
      </c>
      <c r="AE23" s="8">
        <v>5.9594473448946063E-2</v>
      </c>
      <c r="AF23">
        <v>21</v>
      </c>
      <c r="AG23" t="s">
        <v>101</v>
      </c>
      <c r="AH23">
        <v>5.3159999999999999E-2</v>
      </c>
    </row>
    <row r="24" spans="1:34" x14ac:dyDescent="0.25">
      <c r="A24" s="18">
        <v>109667.205303</v>
      </c>
      <c r="B24" t="s">
        <v>631</v>
      </c>
      <c r="C24" t="s">
        <v>342</v>
      </c>
      <c r="D24" t="s">
        <v>633</v>
      </c>
      <c r="E24">
        <v>1</v>
      </c>
      <c r="F24" t="s">
        <v>15</v>
      </c>
      <c r="G24">
        <v>5100805</v>
      </c>
      <c r="H24" s="2">
        <v>2054349.8916760001</v>
      </c>
      <c r="I24" s="17">
        <f t="shared" si="0"/>
        <v>5.338292456769874E-2</v>
      </c>
      <c r="K24" s="93" t="s">
        <v>88</v>
      </c>
      <c r="L24" s="94">
        <v>1.0883875920168871E-2</v>
      </c>
      <c r="M24" s="95"/>
      <c r="N24" s="94"/>
      <c r="O24" s="96">
        <v>1.0883875920168871E-2</v>
      </c>
      <c r="P24" s="89" t="str">
        <f t="shared" si="1"/>
        <v>CANABRAVA DO NORTE</v>
      </c>
      <c r="Q24" s="64">
        <f t="shared" si="2"/>
        <v>1.0883875920168871E-2</v>
      </c>
      <c r="R24" s="65">
        <f t="shared" si="3"/>
        <v>2.4582842282033692E-2</v>
      </c>
      <c r="S24" s="64">
        <f t="shared" si="4"/>
        <v>0</v>
      </c>
      <c r="T24" s="68">
        <f t="shared" si="5"/>
        <v>0</v>
      </c>
      <c r="U24" s="68">
        <f t="shared" si="6"/>
        <v>0</v>
      </c>
      <c r="V24" s="21">
        <f>VLOOKUP($P$3:$P$96,Tabela2[#All],14,FALSE)</f>
        <v>0</v>
      </c>
      <c r="W24" s="68">
        <f t="shared" si="7"/>
        <v>0</v>
      </c>
      <c r="X24" s="69">
        <f t="shared" si="8"/>
        <v>0</v>
      </c>
      <c r="Y24" s="64">
        <f t="shared" si="9"/>
        <v>2.4582842282033692E-2</v>
      </c>
      <c r="Z24" s="68">
        <f t="shared" si="10"/>
        <v>8.5375876062324607E-2</v>
      </c>
      <c r="AA24" s="65">
        <f t="shared" si="11"/>
        <v>2.5612762818697384E-3</v>
      </c>
      <c r="AC24">
        <v>22</v>
      </c>
      <c r="AD24" t="s">
        <v>61</v>
      </c>
      <c r="AE24" s="8">
        <v>5.8133489041565942E-2</v>
      </c>
      <c r="AF24">
        <v>22</v>
      </c>
      <c r="AG24" t="s">
        <v>20</v>
      </c>
      <c r="AH24">
        <v>4.6339999999999999E-2</v>
      </c>
    </row>
    <row r="25" spans="1:34" x14ac:dyDescent="0.25">
      <c r="A25" s="18">
        <v>5.8999999999999998E-5</v>
      </c>
      <c r="B25" t="s">
        <v>293</v>
      </c>
      <c r="C25" t="s">
        <v>342</v>
      </c>
      <c r="D25" t="s">
        <v>442</v>
      </c>
      <c r="E25">
        <v>0.7</v>
      </c>
      <c r="F25" t="s">
        <v>15</v>
      </c>
      <c r="G25">
        <v>5100805</v>
      </c>
      <c r="H25" s="2">
        <v>2054349.8916760001</v>
      </c>
      <c r="I25" s="17">
        <f t="shared" si="0"/>
        <v>2.0103683490014557E-11</v>
      </c>
      <c r="K25" s="93" t="s">
        <v>119</v>
      </c>
      <c r="L25" s="94">
        <v>0.14961147671739383</v>
      </c>
      <c r="M25" s="95"/>
      <c r="N25" s="94"/>
      <c r="O25" s="96">
        <v>0.14961147671739383</v>
      </c>
      <c r="P25" s="89" t="str">
        <f t="shared" si="1"/>
        <v>CANARANA</v>
      </c>
      <c r="Q25" s="64">
        <f t="shared" si="2"/>
        <v>0.14961147671739383</v>
      </c>
      <c r="R25" s="65">
        <f t="shared" si="3"/>
        <v>0.33791963108568623</v>
      </c>
      <c r="S25" s="64">
        <f t="shared" si="4"/>
        <v>0</v>
      </c>
      <c r="T25" s="68">
        <f t="shared" si="5"/>
        <v>0</v>
      </c>
      <c r="U25" s="68">
        <f t="shared" si="6"/>
        <v>0</v>
      </c>
      <c r="V25" s="21">
        <f>VLOOKUP($P$3:$P$96,Tabela2[#All],14,FALSE)</f>
        <v>0</v>
      </c>
      <c r="W25" s="68">
        <f t="shared" si="7"/>
        <v>0</v>
      </c>
      <c r="X25" s="69">
        <f t="shared" si="8"/>
        <v>0</v>
      </c>
      <c r="Y25" s="64">
        <f t="shared" si="9"/>
        <v>0.33791963108568623</v>
      </c>
      <c r="Z25" s="68">
        <f t="shared" si="10"/>
        <v>1.1735902712797002</v>
      </c>
      <c r="AA25" s="65">
        <f t="shared" si="11"/>
        <v>3.5207708138391004E-2</v>
      </c>
      <c r="AC25">
        <v>23</v>
      </c>
      <c r="AD25" t="s">
        <v>20</v>
      </c>
      <c r="AE25" s="8">
        <v>5.3728475880608556E-2</v>
      </c>
      <c r="AF25">
        <v>23</v>
      </c>
      <c r="AG25" t="s">
        <v>198</v>
      </c>
      <c r="AH25">
        <v>4.6300000000000001E-2</v>
      </c>
    </row>
    <row r="26" spans="1:34" x14ac:dyDescent="0.25">
      <c r="A26" s="18">
        <v>1.023109</v>
      </c>
      <c r="B26" t="s">
        <v>293</v>
      </c>
      <c r="C26" t="s">
        <v>342</v>
      </c>
      <c r="D26" t="s">
        <v>442</v>
      </c>
      <c r="E26">
        <v>0.7</v>
      </c>
      <c r="F26" t="s">
        <v>15</v>
      </c>
      <c r="G26">
        <v>5100805</v>
      </c>
      <c r="H26" s="2">
        <v>2054349.8916760001</v>
      </c>
      <c r="I26" s="17">
        <f t="shared" si="0"/>
        <v>3.4861456799636109E-7</v>
      </c>
      <c r="K26" s="93" t="s">
        <v>196</v>
      </c>
      <c r="L26" s="94"/>
      <c r="M26" s="95">
        <v>6.3789381104082943E-2</v>
      </c>
      <c r="N26" s="94"/>
      <c r="O26" s="96">
        <v>6.3789381104082943E-2</v>
      </c>
      <c r="P26" s="89" t="str">
        <f t="shared" si="1"/>
        <v>CHAPADA DOS GUIMARÃES</v>
      </c>
      <c r="Q26" s="64">
        <f t="shared" si="2"/>
        <v>0</v>
      </c>
      <c r="R26" s="65">
        <f t="shared" si="3"/>
        <v>0</v>
      </c>
      <c r="S26" s="64">
        <f t="shared" si="4"/>
        <v>6.3789381104082943E-2</v>
      </c>
      <c r="T26" s="68">
        <f t="shared" si="5"/>
        <v>0.17098580732674443</v>
      </c>
      <c r="U26" s="68">
        <f t="shared" si="6"/>
        <v>0.11969006512872109</v>
      </c>
      <c r="V26" s="21">
        <f>VLOOKUP($P$3:$P$96,Tabela2[#All],14,FALSE)</f>
        <v>0</v>
      </c>
      <c r="W26" s="68">
        <f t="shared" si="7"/>
        <v>0.11969006512872109</v>
      </c>
      <c r="X26" s="69">
        <f t="shared" si="8"/>
        <v>0.17098580732674443</v>
      </c>
      <c r="Y26" s="64">
        <f t="shared" si="9"/>
        <v>0.17098580732674443</v>
      </c>
      <c r="Z26" s="68">
        <f t="shared" si="10"/>
        <v>0.5938313774812608</v>
      </c>
      <c r="AA26" s="65">
        <f t="shared" si="11"/>
        <v>1.7814941324437825E-2</v>
      </c>
      <c r="AC26">
        <v>24</v>
      </c>
      <c r="AD26" t="s">
        <v>117</v>
      </c>
      <c r="AE26" s="8">
        <v>5.271034288204756E-2</v>
      </c>
      <c r="AF26">
        <v>24</v>
      </c>
      <c r="AG26" t="s">
        <v>119</v>
      </c>
      <c r="AH26">
        <v>4.623E-2</v>
      </c>
    </row>
    <row r="27" spans="1:34" x14ac:dyDescent="0.25">
      <c r="A27" s="18">
        <v>672.28552100000002</v>
      </c>
      <c r="B27" t="s">
        <v>226</v>
      </c>
      <c r="C27" t="s">
        <v>342</v>
      </c>
      <c r="D27" t="s">
        <v>184</v>
      </c>
      <c r="E27">
        <v>0.2</v>
      </c>
      <c r="F27" t="s">
        <v>227</v>
      </c>
      <c r="G27">
        <v>5101001</v>
      </c>
      <c r="H27" s="2">
        <v>638186.684931</v>
      </c>
      <c r="I27" s="17">
        <f t="shared" si="0"/>
        <v>2.1068616342965124E-4</v>
      </c>
      <c r="K27" s="93" t="s">
        <v>285</v>
      </c>
      <c r="L27" s="94"/>
      <c r="M27" s="95">
        <v>3.8520870559094272E-5</v>
      </c>
      <c r="N27" s="94"/>
      <c r="O27" s="96">
        <v>3.8520870559094272E-5</v>
      </c>
      <c r="P27" s="89" t="str">
        <f t="shared" si="1"/>
        <v>CLÁUDIA</v>
      </c>
      <c r="Q27" s="64">
        <f t="shared" si="2"/>
        <v>0</v>
      </c>
      <c r="R27" s="65">
        <f t="shared" si="3"/>
        <v>0</v>
      </c>
      <c r="S27" s="64">
        <f t="shared" si="4"/>
        <v>3.8520870559094272E-5</v>
      </c>
      <c r="T27" s="68">
        <f t="shared" si="5"/>
        <v>1.0325420998721955E-4</v>
      </c>
      <c r="U27" s="68">
        <f t="shared" si="6"/>
        <v>7.2277946991053675E-5</v>
      </c>
      <c r="V27" s="21">
        <f>VLOOKUP($P$3:$P$96,Tabela2[#All],14,FALSE)</f>
        <v>0</v>
      </c>
      <c r="W27" s="68">
        <f t="shared" si="7"/>
        <v>7.2277946991053675E-5</v>
      </c>
      <c r="X27" s="69">
        <f t="shared" si="8"/>
        <v>1.0325420998721955E-4</v>
      </c>
      <c r="Y27" s="64">
        <f t="shared" si="9"/>
        <v>1.0325420998721955E-4</v>
      </c>
      <c r="Z27" s="68">
        <f t="shared" si="10"/>
        <v>3.5860046343074098E-4</v>
      </c>
      <c r="AA27" s="65">
        <f t="shared" si="11"/>
        <v>1.0758013902922229E-5</v>
      </c>
      <c r="AC27">
        <v>25</v>
      </c>
      <c r="AD27" t="s">
        <v>136</v>
      </c>
      <c r="AE27" s="8">
        <v>4.8387526192137972E-2</v>
      </c>
      <c r="AF27">
        <v>25</v>
      </c>
      <c r="AG27" t="s">
        <v>103</v>
      </c>
      <c r="AH27">
        <v>4.598E-2</v>
      </c>
    </row>
    <row r="28" spans="1:34" x14ac:dyDescent="0.25">
      <c r="A28" s="18">
        <v>841.19554600000004</v>
      </c>
      <c r="B28" t="s">
        <v>270</v>
      </c>
      <c r="C28" t="s">
        <v>342</v>
      </c>
      <c r="D28" t="s">
        <v>442</v>
      </c>
      <c r="E28">
        <v>0.7</v>
      </c>
      <c r="F28" t="s">
        <v>227</v>
      </c>
      <c r="G28">
        <v>5101001</v>
      </c>
      <c r="H28" s="2">
        <v>638186.684931</v>
      </c>
      <c r="I28" s="17">
        <f t="shared" si="0"/>
        <v>9.2267183898339146E-4</v>
      </c>
      <c r="K28" s="93" t="s">
        <v>83</v>
      </c>
      <c r="L28" s="94">
        <v>3.9873101236198735E-2</v>
      </c>
      <c r="M28" s="95">
        <v>6.3678836918764192E-2</v>
      </c>
      <c r="N28" s="94"/>
      <c r="O28" s="96">
        <v>0.10355193815496293</v>
      </c>
      <c r="P28" s="89" t="str">
        <f t="shared" si="1"/>
        <v>COCALINHO</v>
      </c>
      <c r="Q28" s="64">
        <f t="shared" si="2"/>
        <v>3.9873101236198735E-2</v>
      </c>
      <c r="R28" s="65">
        <f t="shared" si="3"/>
        <v>9.0059291944760408E-2</v>
      </c>
      <c r="S28" s="64">
        <f t="shared" si="4"/>
        <v>6.3678836918764192E-2</v>
      </c>
      <c r="T28" s="68">
        <f t="shared" si="5"/>
        <v>0.17068949646050224</v>
      </c>
      <c r="U28" s="68">
        <f t="shared" si="6"/>
        <v>0.11948264752235156</v>
      </c>
      <c r="V28" s="21">
        <f>VLOOKUP($P$3:$P$96,Tabela2[#All],14,FALSE)</f>
        <v>0</v>
      </c>
      <c r="W28" s="68">
        <f t="shared" si="7"/>
        <v>0.11948264752235156</v>
      </c>
      <c r="X28" s="69">
        <f t="shared" si="8"/>
        <v>0.17068949646050224</v>
      </c>
      <c r="Y28" s="64">
        <f t="shared" si="9"/>
        <v>0.26074878840526267</v>
      </c>
      <c r="Z28" s="68">
        <f t="shared" si="10"/>
        <v>0.90557698686286103</v>
      </c>
      <c r="AA28" s="65">
        <f t="shared" si="11"/>
        <v>2.7167309605885828E-2</v>
      </c>
      <c r="AC28">
        <v>26</v>
      </c>
      <c r="AD28" t="s">
        <v>18</v>
      </c>
      <c r="AE28" s="8">
        <v>4.6414141840327015E-2</v>
      </c>
      <c r="AF28">
        <v>26</v>
      </c>
      <c r="AG28" t="s">
        <v>98</v>
      </c>
      <c r="AH28">
        <v>4.4479999999999999E-2</v>
      </c>
    </row>
    <row r="29" spans="1:34" s="126" customFormat="1" x14ac:dyDescent="0.25">
      <c r="A29" s="125">
        <v>37139.955480999997</v>
      </c>
      <c r="B29" s="126" t="s">
        <v>17</v>
      </c>
      <c r="C29" s="126" t="s">
        <v>10</v>
      </c>
      <c r="D29" s="126" t="s">
        <v>11</v>
      </c>
      <c r="E29" s="126">
        <v>0.7</v>
      </c>
      <c r="F29" s="126" t="s">
        <v>18</v>
      </c>
      <c r="G29" s="126">
        <v>5101407</v>
      </c>
      <c r="H29" s="127">
        <v>2469187.9173269998</v>
      </c>
      <c r="I29" s="128">
        <f t="shared" si="0"/>
        <v>1.0528955149288068E-2</v>
      </c>
      <c r="K29" s="129" t="s">
        <v>304</v>
      </c>
      <c r="L29" s="130"/>
      <c r="M29" s="131">
        <v>6.1718165750457312E-5</v>
      </c>
      <c r="N29" s="130"/>
      <c r="O29" s="132">
        <v>6.1718165750457312E-5</v>
      </c>
      <c r="P29" s="133" t="str">
        <f t="shared" si="1"/>
        <v>COLIDER</v>
      </c>
      <c r="Q29" s="134">
        <f t="shared" si="2"/>
        <v>0</v>
      </c>
      <c r="R29" s="135">
        <f t="shared" si="3"/>
        <v>0</v>
      </c>
      <c r="S29" s="134">
        <f t="shared" si="4"/>
        <v>6.1718165750457312E-5</v>
      </c>
      <c r="T29" s="136">
        <f t="shared" si="5"/>
        <v>1.6543396745531856E-4</v>
      </c>
      <c r="U29" s="136">
        <f t="shared" si="6"/>
        <v>1.1580377721872299E-4</v>
      </c>
      <c r="V29" s="137">
        <f>VLOOKUP($P$3:$P$96,Tabela2[#All],14,FALSE)</f>
        <v>0</v>
      </c>
      <c r="W29" s="136">
        <f t="shared" si="7"/>
        <v>1.1580377721872299E-4</v>
      </c>
      <c r="X29" s="138">
        <f t="shared" si="8"/>
        <v>1.6543396745531856E-4</v>
      </c>
      <c r="Y29" s="134">
        <f t="shared" si="9"/>
        <v>1.6543396745531856E-4</v>
      </c>
      <c r="Z29" s="136">
        <f t="shared" si="10"/>
        <v>5.7454991330625998E-4</v>
      </c>
      <c r="AA29" s="135">
        <f t="shared" si="11"/>
        <v>1.7236497399187799E-5</v>
      </c>
      <c r="AC29" s="126">
        <v>27</v>
      </c>
      <c r="AD29" s="126" t="s">
        <v>101</v>
      </c>
      <c r="AE29" s="139">
        <v>4.2227893651757373E-2</v>
      </c>
      <c r="AF29" s="126">
        <v>27</v>
      </c>
      <c r="AG29" s="126" t="s">
        <v>59</v>
      </c>
      <c r="AH29" s="126">
        <v>4.2430000000000002E-2</v>
      </c>
    </row>
    <row r="30" spans="1:34" x14ac:dyDescent="0.25">
      <c r="A30" s="18">
        <v>613109.608565</v>
      </c>
      <c r="B30" t="s">
        <v>18</v>
      </c>
      <c r="C30" t="s">
        <v>10</v>
      </c>
      <c r="D30" t="s">
        <v>11</v>
      </c>
      <c r="E30">
        <v>0.7</v>
      </c>
      <c r="F30" t="s">
        <v>18</v>
      </c>
      <c r="G30">
        <v>5101407</v>
      </c>
      <c r="H30" s="2">
        <v>2469187.9173269998</v>
      </c>
      <c r="I30" s="17">
        <f t="shared" si="0"/>
        <v>0.17381290544305836</v>
      </c>
      <c r="K30" s="93" t="s">
        <v>20</v>
      </c>
      <c r="L30" s="94">
        <v>0.10068437042043674</v>
      </c>
      <c r="M30" s="95">
        <v>0.10754415087704736</v>
      </c>
      <c r="N30" s="94"/>
      <c r="O30" s="96">
        <v>0.20822852129748409</v>
      </c>
      <c r="P30" s="89" t="str">
        <f t="shared" si="1"/>
        <v>COLNIZA</v>
      </c>
      <c r="Q30" s="64">
        <f t="shared" si="2"/>
        <v>0.10068437042043674</v>
      </c>
      <c r="R30" s="65">
        <f t="shared" si="3"/>
        <v>0.22741053062951966</v>
      </c>
      <c r="S30" s="64">
        <f t="shared" si="4"/>
        <v>0.10754415087704736</v>
      </c>
      <c r="T30" s="68">
        <f t="shared" si="5"/>
        <v>0.28826935052053926</v>
      </c>
      <c r="U30" s="68">
        <f t="shared" si="6"/>
        <v>0.20178854536437746</v>
      </c>
      <c r="V30" s="21">
        <f>VLOOKUP($P$3:$P$96,Tabela2[#All],14,FALSE)</f>
        <v>0</v>
      </c>
      <c r="W30" s="68">
        <f t="shared" si="7"/>
        <v>0.20178854536437746</v>
      </c>
      <c r="X30" s="69">
        <f t="shared" si="8"/>
        <v>0.28826935052053926</v>
      </c>
      <c r="Y30" s="64">
        <f t="shared" si="9"/>
        <v>0.51567988115005892</v>
      </c>
      <c r="Z30" s="68">
        <f t="shared" si="10"/>
        <v>1.790949196020285</v>
      </c>
      <c r="AA30" s="65">
        <f t="shared" si="11"/>
        <v>5.3728475880608556E-2</v>
      </c>
      <c r="AC30">
        <v>28</v>
      </c>
      <c r="AD30" t="s">
        <v>201</v>
      </c>
      <c r="AE30" s="8">
        <v>3.9123014286257363E-2</v>
      </c>
      <c r="AF30">
        <v>28</v>
      </c>
      <c r="AG30" t="s">
        <v>163</v>
      </c>
      <c r="AH30">
        <v>3.9800000000000002E-2</v>
      </c>
    </row>
    <row r="31" spans="1:34" x14ac:dyDescent="0.25">
      <c r="A31" s="18">
        <v>9182.0025310000001</v>
      </c>
      <c r="B31" t="s">
        <v>243</v>
      </c>
      <c r="C31" t="s">
        <v>342</v>
      </c>
      <c r="D31" t="s">
        <v>238</v>
      </c>
      <c r="E31">
        <v>1</v>
      </c>
      <c r="F31" t="s">
        <v>18</v>
      </c>
      <c r="G31">
        <v>5101407</v>
      </c>
      <c r="H31" s="2">
        <v>2469187.9173269998</v>
      </c>
      <c r="I31" s="17">
        <f t="shared" si="0"/>
        <v>3.7186325376725097E-3</v>
      </c>
      <c r="K31" s="93" t="s">
        <v>56</v>
      </c>
      <c r="L31" s="94">
        <v>0.44274277950858937</v>
      </c>
      <c r="M31" s="95"/>
      <c r="N31" s="94"/>
      <c r="O31" s="96">
        <v>0.44274277950858937</v>
      </c>
      <c r="P31" s="89" t="str">
        <f t="shared" si="1"/>
        <v>COMODORO</v>
      </c>
      <c r="Q31" s="64">
        <f t="shared" si="2"/>
        <v>0.44274277950858937</v>
      </c>
      <c r="R31" s="65">
        <f t="shared" si="3"/>
        <v>1</v>
      </c>
      <c r="S31" s="64">
        <f t="shared" si="4"/>
        <v>0</v>
      </c>
      <c r="T31" s="68">
        <f t="shared" si="5"/>
        <v>0</v>
      </c>
      <c r="U31" s="68">
        <f t="shared" si="6"/>
        <v>0</v>
      </c>
      <c r="V31" s="21">
        <f>VLOOKUP($P$3:$P$96,Tabela2[#All],14,FALSE)</f>
        <v>0</v>
      </c>
      <c r="W31" s="68">
        <f t="shared" si="7"/>
        <v>0</v>
      </c>
      <c r="X31" s="69">
        <f t="shared" si="8"/>
        <v>0</v>
      </c>
      <c r="Y31" s="64">
        <f t="shared" si="9"/>
        <v>1</v>
      </c>
      <c r="Z31" s="68">
        <f t="shared" si="10"/>
        <v>3.4729863651576758</v>
      </c>
      <c r="AA31" s="65">
        <f t="shared" si="11"/>
        <v>0.10418959095473028</v>
      </c>
      <c r="AC31">
        <v>29</v>
      </c>
      <c r="AD31" t="s">
        <v>119</v>
      </c>
      <c r="AE31" s="8">
        <v>3.5207708138391004E-2</v>
      </c>
      <c r="AF31">
        <v>29</v>
      </c>
      <c r="AG31" t="s">
        <v>994</v>
      </c>
      <c r="AH31">
        <v>3.8559999999999997E-2</v>
      </c>
    </row>
    <row r="32" spans="1:34" x14ac:dyDescent="0.25">
      <c r="A32" s="18">
        <v>35274.928118000003</v>
      </c>
      <c r="B32" t="s">
        <v>314</v>
      </c>
      <c r="C32" t="s">
        <v>342</v>
      </c>
      <c r="D32" t="s">
        <v>315</v>
      </c>
      <c r="E32">
        <v>0.5</v>
      </c>
      <c r="F32" t="s">
        <v>18</v>
      </c>
      <c r="G32">
        <v>5101407</v>
      </c>
      <c r="H32" s="2">
        <v>2469187.9173269998</v>
      </c>
      <c r="I32" s="17">
        <f t="shared" si="0"/>
        <v>7.1430221795728294E-3</v>
      </c>
      <c r="K32" s="93" t="s">
        <v>176</v>
      </c>
      <c r="L32" s="94">
        <v>2.6959228937584602E-2</v>
      </c>
      <c r="M32" s="95"/>
      <c r="N32" s="94"/>
      <c r="O32" s="96">
        <v>2.6959228937584602E-2</v>
      </c>
      <c r="P32" s="89" t="str">
        <f t="shared" si="1"/>
        <v>CONFRESA</v>
      </c>
      <c r="Q32" s="64">
        <f t="shared" si="2"/>
        <v>2.6959228937584602E-2</v>
      </c>
      <c r="R32" s="65">
        <f t="shared" si="3"/>
        <v>6.0891402831023657E-2</v>
      </c>
      <c r="S32" s="64">
        <f t="shared" si="4"/>
        <v>0</v>
      </c>
      <c r="T32" s="68">
        <f t="shared" si="5"/>
        <v>0</v>
      </c>
      <c r="U32" s="68">
        <f t="shared" si="6"/>
        <v>0</v>
      </c>
      <c r="V32" s="21">
        <f>VLOOKUP($P$3:$P$96,Tabela2[#All],14,FALSE)</f>
        <v>0</v>
      </c>
      <c r="W32" s="68">
        <f t="shared" si="7"/>
        <v>0</v>
      </c>
      <c r="X32" s="69">
        <f t="shared" si="8"/>
        <v>0</v>
      </c>
      <c r="Y32" s="64">
        <f t="shared" si="9"/>
        <v>6.0891402831023657E-2</v>
      </c>
      <c r="Z32" s="68">
        <f t="shared" si="10"/>
        <v>0.21147501178746864</v>
      </c>
      <c r="AA32" s="65">
        <f t="shared" si="11"/>
        <v>6.3442503536240589E-3</v>
      </c>
      <c r="AC32">
        <v>30</v>
      </c>
      <c r="AD32" t="s">
        <v>103</v>
      </c>
      <c r="AE32" s="8">
        <v>3.5022483425774145E-2</v>
      </c>
      <c r="AF32">
        <v>30</v>
      </c>
      <c r="AG32" t="s">
        <v>175</v>
      </c>
      <c r="AH32">
        <v>3.6830000000000002E-2</v>
      </c>
    </row>
    <row r="33" spans="1:34" x14ac:dyDescent="0.25">
      <c r="A33" s="18">
        <v>19261.091219999998</v>
      </c>
      <c r="B33" t="s">
        <v>28</v>
      </c>
      <c r="C33" t="s">
        <v>10</v>
      </c>
      <c r="D33" t="s">
        <v>29</v>
      </c>
      <c r="E33">
        <v>0.65</v>
      </c>
      <c r="F33" t="s">
        <v>30</v>
      </c>
      <c r="G33">
        <v>5101605</v>
      </c>
      <c r="H33" s="2">
        <v>1140990.1814280001</v>
      </c>
      <c r="I33" s="17">
        <f t="shared" si="0"/>
        <v>1.0972670489881891E-2</v>
      </c>
      <c r="K33" s="93" t="s">
        <v>77</v>
      </c>
      <c r="L33" s="94">
        <v>0.32797246327249308</v>
      </c>
      <c r="M33" s="95"/>
      <c r="N33" s="94"/>
      <c r="O33" s="96">
        <v>0.32797246327249308</v>
      </c>
      <c r="P33" s="89" t="str">
        <f t="shared" si="1"/>
        <v>CONQUISTA D'OESTE</v>
      </c>
      <c r="Q33" s="64">
        <f t="shared" si="2"/>
        <v>0.32797246327249308</v>
      </c>
      <c r="R33" s="65">
        <f t="shared" si="3"/>
        <v>0.74077427899901027</v>
      </c>
      <c r="S33" s="64">
        <f t="shared" si="4"/>
        <v>0</v>
      </c>
      <c r="T33" s="68">
        <f t="shared" si="5"/>
        <v>0</v>
      </c>
      <c r="U33" s="68">
        <f t="shared" si="6"/>
        <v>0</v>
      </c>
      <c r="V33" s="21">
        <f>VLOOKUP($P$3:$P$96,Tabela2[#All],14,FALSE)</f>
        <v>0</v>
      </c>
      <c r="W33" s="68">
        <f t="shared" si="7"/>
        <v>0</v>
      </c>
      <c r="X33" s="69">
        <f t="shared" si="8"/>
        <v>0</v>
      </c>
      <c r="Y33" s="64">
        <f t="shared" si="9"/>
        <v>0.74077427899901027</v>
      </c>
      <c r="Z33" s="68">
        <f t="shared" si="10"/>
        <v>2.5726989706230703</v>
      </c>
      <c r="AA33" s="65">
        <f t="shared" si="11"/>
        <v>7.71809691186921E-2</v>
      </c>
      <c r="AC33">
        <v>31</v>
      </c>
      <c r="AD33" t="s">
        <v>98</v>
      </c>
      <c r="AE33" s="8">
        <v>3.3880675102280558E-2</v>
      </c>
      <c r="AF33">
        <v>31</v>
      </c>
      <c r="AG33" t="s">
        <v>194</v>
      </c>
      <c r="AH33">
        <v>3.6679999999999997E-2</v>
      </c>
    </row>
    <row r="34" spans="1:34" x14ac:dyDescent="0.25">
      <c r="A34" s="18">
        <v>918.74436600000001</v>
      </c>
      <c r="B34" t="s">
        <v>251</v>
      </c>
      <c r="C34" t="s">
        <v>342</v>
      </c>
      <c r="D34" t="s">
        <v>247</v>
      </c>
      <c r="E34">
        <v>0.3</v>
      </c>
      <c r="F34" t="s">
        <v>30</v>
      </c>
      <c r="G34">
        <v>5101605</v>
      </c>
      <c r="H34" s="2">
        <v>1140990.1814280001</v>
      </c>
      <c r="I34" s="17">
        <f t="shared" ref="I34:I65" si="13">A34/H34*E34</f>
        <v>2.4156501456922718E-4</v>
      </c>
      <c r="K34" s="93" t="s">
        <v>61</v>
      </c>
      <c r="L34" s="94">
        <v>0.12497683660524285</v>
      </c>
      <c r="M34" s="95">
        <v>0.10284748120942344</v>
      </c>
      <c r="N34" s="94"/>
      <c r="O34" s="96">
        <v>0.22782431781466628</v>
      </c>
      <c r="P34" s="89" t="str">
        <f t="shared" si="1"/>
        <v>COTRIGUAÇU</v>
      </c>
      <c r="Q34" s="64">
        <f t="shared" si="2"/>
        <v>0.12497683660524285</v>
      </c>
      <c r="R34" s="65">
        <f t="shared" si="3"/>
        <v>0.28227865566539012</v>
      </c>
      <c r="S34" s="64">
        <f t="shared" si="4"/>
        <v>0.10284748120942344</v>
      </c>
      <c r="T34" s="68">
        <f t="shared" si="5"/>
        <v>0.27568004739569196</v>
      </c>
      <c r="U34" s="68">
        <f t="shared" si="6"/>
        <v>0.19297603317698436</v>
      </c>
      <c r="V34" s="21">
        <f>VLOOKUP($P$3:$P$96,Tabela2[#All],14,FALSE)</f>
        <v>0</v>
      </c>
      <c r="W34" s="68">
        <f t="shared" si="7"/>
        <v>0.19297603317698436</v>
      </c>
      <c r="X34" s="69">
        <f t="shared" si="8"/>
        <v>0.27568004739569196</v>
      </c>
      <c r="Y34" s="64">
        <f t="shared" si="9"/>
        <v>0.55795870306108208</v>
      </c>
      <c r="Z34" s="68">
        <f t="shared" si="10"/>
        <v>1.9377829680521981</v>
      </c>
      <c r="AA34" s="65">
        <f t="shared" si="11"/>
        <v>5.8133489041565942E-2</v>
      </c>
      <c r="AC34">
        <v>32</v>
      </c>
      <c r="AD34" t="s">
        <v>150</v>
      </c>
      <c r="AE34" s="8">
        <v>3.2325008215839154E-2</v>
      </c>
      <c r="AF34">
        <v>32</v>
      </c>
      <c r="AG34" t="s">
        <v>33</v>
      </c>
      <c r="AH34">
        <v>3.6330000000000001E-2</v>
      </c>
    </row>
    <row r="35" spans="1:34" x14ac:dyDescent="0.25">
      <c r="A35" s="18">
        <v>47232.407084999999</v>
      </c>
      <c r="B35" t="s">
        <v>274</v>
      </c>
      <c r="C35" t="s">
        <v>342</v>
      </c>
      <c r="D35" t="s">
        <v>442</v>
      </c>
      <c r="E35">
        <v>0.7</v>
      </c>
      <c r="F35" t="s">
        <v>30</v>
      </c>
      <c r="G35">
        <v>5101605</v>
      </c>
      <c r="H35" s="2">
        <v>1140990.1814280001</v>
      </c>
      <c r="I35" s="17">
        <f t="shared" si="13"/>
        <v>2.8977186217431401E-2</v>
      </c>
      <c r="K35" s="93" t="s">
        <v>194</v>
      </c>
      <c r="L35" s="94">
        <v>1.1513869589753659E-2</v>
      </c>
      <c r="M35" s="95">
        <v>0.17419478437739447</v>
      </c>
      <c r="N35" s="94"/>
      <c r="O35" s="96">
        <v>0.18570865396714814</v>
      </c>
      <c r="P35" s="89" t="str">
        <f t="shared" ref="P35:P66" si="14">K35</f>
        <v>CUIABÁ</v>
      </c>
      <c r="Q35" s="64">
        <f t="shared" ref="Q35:Q66" si="15">L35</f>
        <v>1.1513869589753659E-2</v>
      </c>
      <c r="R35" s="65">
        <f t="shared" ref="R35:R66" si="16">(Q35-$T$106)/($T$105-$T$106)</f>
        <v>2.6005776090878712E-2</v>
      </c>
      <c r="S35" s="64">
        <f t="shared" ref="S35:S66" si="17">M35</f>
        <v>0.17419478437739447</v>
      </c>
      <c r="T35" s="68">
        <f t="shared" ref="T35:T66" si="18">(S35-$S$106)/($S$105-$S$106)</f>
        <v>0.46692467183962899</v>
      </c>
      <c r="U35" s="68">
        <f t="shared" ref="U35:U66" si="19">T35*0.7</f>
        <v>0.3268472702877403</v>
      </c>
      <c r="V35" s="21">
        <f>VLOOKUP($P$3:$P$96,Tabela2[#All],14,FALSE)</f>
        <v>0.15</v>
      </c>
      <c r="W35" s="68">
        <f t="shared" ref="W35:W66" si="20">SUM(U35:V35)</f>
        <v>0.47684727028774032</v>
      </c>
      <c r="X35" s="69">
        <f t="shared" ref="X35:X66" si="21">(W35-$U$106)/($U$105-$U$106)</f>
        <v>0.68121038612534335</v>
      </c>
      <c r="Y35" s="64">
        <f t="shared" ref="Y35:Y66" si="22">X35+R35</f>
        <v>0.70721616221622208</v>
      </c>
      <c r="Z35" s="68">
        <f t="shared" ref="Z35:Z66" si="23">Y35/$Y$101*100</f>
        <v>2.4561520885960779</v>
      </c>
      <c r="AA35" s="65">
        <f t="shared" ref="AA35:AA66" si="24">Z35*3/100</f>
        <v>7.3684562657882341E-2</v>
      </c>
      <c r="AC35">
        <v>33</v>
      </c>
      <c r="AD35" t="s">
        <v>163</v>
      </c>
      <c r="AE35" s="8">
        <v>3.0312809983499694E-2</v>
      </c>
      <c r="AF35">
        <v>33</v>
      </c>
      <c r="AG35" t="s">
        <v>131</v>
      </c>
      <c r="AH35">
        <v>3.5060000000000001E-2</v>
      </c>
    </row>
    <row r="36" spans="1:34" x14ac:dyDescent="0.25">
      <c r="A36" s="18">
        <v>10726.228954</v>
      </c>
      <c r="B36" t="s">
        <v>129</v>
      </c>
      <c r="C36" t="s">
        <v>10</v>
      </c>
      <c r="D36" t="s">
        <v>11</v>
      </c>
      <c r="E36">
        <v>0.7</v>
      </c>
      <c r="F36" t="s">
        <v>30</v>
      </c>
      <c r="G36">
        <v>5101605</v>
      </c>
      <c r="H36" s="2">
        <v>1140990.1814280001</v>
      </c>
      <c r="I36" s="17">
        <f t="shared" si="13"/>
        <v>6.5805651880395258E-3</v>
      </c>
      <c r="K36" s="93" t="s">
        <v>258</v>
      </c>
      <c r="L36" s="94"/>
      <c r="M36" s="95">
        <v>5.6187781252051141E-3</v>
      </c>
      <c r="N36" s="94"/>
      <c r="O36" s="96">
        <v>5.6187781252051141E-3</v>
      </c>
      <c r="P36" s="89" t="str">
        <f t="shared" si="14"/>
        <v>CURVELÂNDIA</v>
      </c>
      <c r="Q36" s="64">
        <f t="shared" si="15"/>
        <v>0</v>
      </c>
      <c r="R36" s="65">
        <f t="shared" si="16"/>
        <v>0</v>
      </c>
      <c r="S36" s="64">
        <f t="shared" si="17"/>
        <v>5.6187781252051141E-3</v>
      </c>
      <c r="T36" s="68">
        <f t="shared" si="18"/>
        <v>1.5060991301364965E-2</v>
      </c>
      <c r="U36" s="68">
        <f t="shared" si="19"/>
        <v>1.0542693910955475E-2</v>
      </c>
      <c r="V36" s="21">
        <f>VLOOKUP($P$3:$P$96,Tabela2[#All],14,FALSE)</f>
        <v>0.15</v>
      </c>
      <c r="W36" s="68">
        <f t="shared" si="20"/>
        <v>0.16054269391095546</v>
      </c>
      <c r="X36" s="69">
        <f t="shared" si="21"/>
        <v>0.22934670558707926</v>
      </c>
      <c r="Y36" s="64">
        <f t="shared" si="22"/>
        <v>0.22934670558707926</v>
      </c>
      <c r="Z36" s="68">
        <f t="shared" si="23"/>
        <v>0.79651798139775787</v>
      </c>
      <c r="AA36" s="65">
        <f t="shared" si="24"/>
        <v>2.3895539441932737E-2</v>
      </c>
      <c r="AC36">
        <v>34</v>
      </c>
      <c r="AD36" t="s">
        <v>131</v>
      </c>
      <c r="AE36" s="8">
        <v>3.0113982461742853E-2</v>
      </c>
      <c r="AF36">
        <v>34</v>
      </c>
      <c r="AG36" t="s">
        <v>46</v>
      </c>
      <c r="AH36">
        <v>3.424E-2</v>
      </c>
    </row>
    <row r="37" spans="1:34" x14ac:dyDescent="0.25">
      <c r="A37" s="18">
        <v>88452.302123999994</v>
      </c>
      <c r="B37" t="s">
        <v>320</v>
      </c>
      <c r="C37" t="s">
        <v>342</v>
      </c>
      <c r="D37" t="s">
        <v>317</v>
      </c>
      <c r="E37">
        <v>0.2</v>
      </c>
      <c r="F37" t="s">
        <v>30</v>
      </c>
      <c r="G37">
        <v>5101605</v>
      </c>
      <c r="H37" s="2">
        <v>1140990.1814280001</v>
      </c>
      <c r="I37" s="17">
        <f t="shared" si="13"/>
        <v>1.5504480855969855E-2</v>
      </c>
      <c r="K37" s="93" t="s">
        <v>64</v>
      </c>
      <c r="L37" s="94">
        <v>1.3332511244533256E-3</v>
      </c>
      <c r="M37" s="95">
        <v>6.926421285806221E-3</v>
      </c>
      <c r="N37" s="94"/>
      <c r="O37" s="96">
        <v>8.259672410259546E-3</v>
      </c>
      <c r="P37" s="89" t="str">
        <f t="shared" si="14"/>
        <v>DIAMANTINO</v>
      </c>
      <c r="Q37" s="64">
        <f t="shared" si="15"/>
        <v>1.3332511244533256E-3</v>
      </c>
      <c r="R37" s="65">
        <f t="shared" si="16"/>
        <v>3.0113447043295261E-3</v>
      </c>
      <c r="S37" s="64">
        <f t="shared" si="17"/>
        <v>6.926421285806221E-3</v>
      </c>
      <c r="T37" s="68">
        <f t="shared" si="18"/>
        <v>1.856609540553952E-2</v>
      </c>
      <c r="U37" s="68">
        <f t="shared" si="19"/>
        <v>1.2996266783877664E-2</v>
      </c>
      <c r="V37" s="21">
        <f>VLOOKUP($P$3:$P$96,Tabela2[#All],14,FALSE)</f>
        <v>0</v>
      </c>
      <c r="W37" s="68">
        <f t="shared" si="20"/>
        <v>1.2996266783877664E-2</v>
      </c>
      <c r="X37" s="69">
        <f t="shared" si="21"/>
        <v>1.856609540553952E-2</v>
      </c>
      <c r="Y37" s="64">
        <f t="shared" si="22"/>
        <v>2.1577440109869048E-2</v>
      </c>
      <c r="Z37" s="68">
        <f t="shared" si="23"/>
        <v>7.4938155296581543E-2</v>
      </c>
      <c r="AA37" s="65">
        <f t="shared" si="24"/>
        <v>2.2481446588974462E-3</v>
      </c>
      <c r="AC37">
        <v>35</v>
      </c>
      <c r="AD37" t="s">
        <v>59</v>
      </c>
      <c r="AE37" s="8">
        <v>2.984025595117739E-2</v>
      </c>
      <c r="AF37">
        <v>35</v>
      </c>
      <c r="AG37" t="s">
        <v>169</v>
      </c>
      <c r="AH37">
        <v>3.3079999999999998E-2</v>
      </c>
    </row>
    <row r="38" spans="1:34" x14ac:dyDescent="0.25">
      <c r="A38" s="18">
        <v>4140.0351659999997</v>
      </c>
      <c r="B38" t="s">
        <v>69</v>
      </c>
      <c r="C38" t="s">
        <v>10</v>
      </c>
      <c r="D38" t="s">
        <v>11</v>
      </c>
      <c r="E38">
        <v>0.7</v>
      </c>
      <c r="F38" t="s">
        <v>172</v>
      </c>
      <c r="G38">
        <v>0</v>
      </c>
      <c r="H38" s="2">
        <v>60934.997653999999</v>
      </c>
      <c r="I38" s="17">
        <f t="shared" si="13"/>
        <v>4.7559280015985403E-2</v>
      </c>
      <c r="K38" s="93" t="s">
        <v>120</v>
      </c>
      <c r="L38" s="94">
        <v>0.31337258917209065</v>
      </c>
      <c r="M38" s="95"/>
      <c r="N38" s="94"/>
      <c r="O38" s="96">
        <v>0.31337258917209065</v>
      </c>
      <c r="P38" s="89" t="str">
        <f t="shared" si="14"/>
        <v>FELIZ NATAL</v>
      </c>
      <c r="Q38" s="64">
        <f t="shared" si="15"/>
        <v>0.31337258917209065</v>
      </c>
      <c r="R38" s="65">
        <f t="shared" si="16"/>
        <v>0.70779830564353929</v>
      </c>
      <c r="S38" s="64">
        <f t="shared" si="17"/>
        <v>0</v>
      </c>
      <c r="T38" s="68">
        <f t="shared" si="18"/>
        <v>0</v>
      </c>
      <c r="U38" s="68">
        <f t="shared" si="19"/>
        <v>0</v>
      </c>
      <c r="V38" s="21">
        <f>VLOOKUP($P$3:$P$96,Tabela2[#All],14,FALSE)</f>
        <v>0</v>
      </c>
      <c r="W38" s="68">
        <f t="shared" si="20"/>
        <v>0</v>
      </c>
      <c r="X38" s="69">
        <f t="shared" si="21"/>
        <v>0</v>
      </c>
      <c r="Y38" s="64">
        <f t="shared" si="22"/>
        <v>0.70779830564353929</v>
      </c>
      <c r="Z38" s="68">
        <f t="shared" si="23"/>
        <v>2.4581738647817168</v>
      </c>
      <c r="AA38" s="65">
        <f t="shared" si="24"/>
        <v>7.37452159434515E-2</v>
      </c>
      <c r="AC38">
        <v>36</v>
      </c>
      <c r="AD38" t="s">
        <v>50</v>
      </c>
      <c r="AE38" s="8">
        <v>2.9418543070568948E-2</v>
      </c>
      <c r="AF38">
        <v>36</v>
      </c>
      <c r="AG38" t="s">
        <v>126</v>
      </c>
      <c r="AH38">
        <v>3.1949999999999999E-2</v>
      </c>
    </row>
    <row r="39" spans="1:34" x14ac:dyDescent="0.25">
      <c r="A39" s="18">
        <v>27604.097269000002</v>
      </c>
      <c r="B39" t="s">
        <v>171</v>
      </c>
      <c r="C39" t="s">
        <v>10</v>
      </c>
      <c r="D39" t="s">
        <v>11</v>
      </c>
      <c r="E39">
        <v>0.7</v>
      </c>
      <c r="F39" t="s">
        <v>172</v>
      </c>
      <c r="G39">
        <v>5101704</v>
      </c>
      <c r="H39" s="2">
        <v>536408.21539100003</v>
      </c>
      <c r="I39" s="17">
        <f t="shared" si="13"/>
        <v>3.6022692296416685E-2</v>
      </c>
      <c r="K39" s="93" t="s">
        <v>42</v>
      </c>
      <c r="L39" s="94">
        <v>0.3427913719664053</v>
      </c>
      <c r="M39" s="95"/>
      <c r="N39" s="94"/>
      <c r="O39" s="96">
        <v>0.3427913719664053</v>
      </c>
      <c r="P39" s="89" t="str">
        <f t="shared" si="14"/>
        <v>GAÚCHA DO NORTE</v>
      </c>
      <c r="Q39" s="64">
        <f t="shared" si="15"/>
        <v>0.3427913719664053</v>
      </c>
      <c r="R39" s="65">
        <f t="shared" si="16"/>
        <v>0.77424497435481054</v>
      </c>
      <c r="S39" s="64">
        <f t="shared" si="17"/>
        <v>0</v>
      </c>
      <c r="T39" s="68">
        <f t="shared" si="18"/>
        <v>0</v>
      </c>
      <c r="U39" s="68">
        <f t="shared" si="19"/>
        <v>0</v>
      </c>
      <c r="V39" s="21">
        <f>VLOOKUP($P$3:$P$96,Tabela2[#All],14,FALSE)</f>
        <v>0</v>
      </c>
      <c r="W39" s="68">
        <f t="shared" si="20"/>
        <v>0</v>
      </c>
      <c r="X39" s="69">
        <f t="shared" si="21"/>
        <v>0</v>
      </c>
      <c r="Y39" s="64">
        <f t="shared" si="22"/>
        <v>0.77424497435481054</v>
      </c>
      <c r="Z39" s="68">
        <f t="shared" si="23"/>
        <v>2.6889422392261113</v>
      </c>
      <c r="AA39" s="65">
        <f t="shared" si="24"/>
        <v>8.066826717678334E-2</v>
      </c>
      <c r="AC39">
        <v>37</v>
      </c>
      <c r="AD39" t="s">
        <v>175</v>
      </c>
      <c r="AE39" s="8">
        <v>2.8108599797411902E-2</v>
      </c>
      <c r="AF39">
        <v>37</v>
      </c>
      <c r="AG39" t="s">
        <v>264</v>
      </c>
      <c r="AH39">
        <v>3.0839999999999999E-2</v>
      </c>
    </row>
    <row r="40" spans="1:34" x14ac:dyDescent="0.25">
      <c r="A40" s="18">
        <v>7074.861973</v>
      </c>
      <c r="B40" t="s">
        <v>226</v>
      </c>
      <c r="C40" t="s">
        <v>342</v>
      </c>
      <c r="D40" t="s">
        <v>184</v>
      </c>
      <c r="E40">
        <v>0.2</v>
      </c>
      <c r="F40" t="s">
        <v>101</v>
      </c>
      <c r="G40">
        <v>5101803</v>
      </c>
      <c r="H40" s="2">
        <v>836322.56999800005</v>
      </c>
      <c r="I40" s="17">
        <f t="shared" si="13"/>
        <v>1.6918978936600788E-3</v>
      </c>
      <c r="K40" s="93" t="s">
        <v>103</v>
      </c>
      <c r="L40" s="94">
        <v>0.14882438365611772</v>
      </c>
      <c r="M40" s="95"/>
      <c r="N40" s="94"/>
      <c r="O40" s="96">
        <v>0.14882438365611772</v>
      </c>
      <c r="P40" s="89" t="str">
        <f t="shared" si="14"/>
        <v>GENERAL CARNEIRO</v>
      </c>
      <c r="Q40" s="64">
        <f t="shared" si="15"/>
        <v>0.14882438365611772</v>
      </c>
      <c r="R40" s="65">
        <f t="shared" si="16"/>
        <v>0.33614186508315597</v>
      </c>
      <c r="S40" s="64">
        <f t="shared" si="17"/>
        <v>0</v>
      </c>
      <c r="T40" s="68">
        <f t="shared" si="18"/>
        <v>0</v>
      </c>
      <c r="U40" s="68">
        <f t="shared" si="19"/>
        <v>0</v>
      </c>
      <c r="V40" s="21">
        <f>VLOOKUP($P$3:$P$96,Tabela2[#All],14,FALSE)</f>
        <v>0</v>
      </c>
      <c r="W40" s="68">
        <f t="shared" si="20"/>
        <v>0</v>
      </c>
      <c r="X40" s="69">
        <f t="shared" si="21"/>
        <v>0</v>
      </c>
      <c r="Y40" s="64">
        <f t="shared" si="22"/>
        <v>0.33614186508315597</v>
      </c>
      <c r="Z40" s="68">
        <f t="shared" si="23"/>
        <v>1.1674161141924715</v>
      </c>
      <c r="AA40" s="65">
        <f t="shared" si="24"/>
        <v>3.5022483425774145E-2</v>
      </c>
      <c r="AC40">
        <v>38</v>
      </c>
      <c r="AD40" t="s">
        <v>33</v>
      </c>
      <c r="AE40" s="8">
        <v>2.8086537655670613E-2</v>
      </c>
      <c r="AF40">
        <v>38</v>
      </c>
      <c r="AG40" t="s">
        <v>150</v>
      </c>
      <c r="AH40">
        <v>2.8389999999999999E-2</v>
      </c>
    </row>
    <row r="41" spans="1:34" x14ac:dyDescent="0.25">
      <c r="A41" s="18">
        <v>32268.715340999999</v>
      </c>
      <c r="B41" t="s">
        <v>100</v>
      </c>
      <c r="C41" t="s">
        <v>10</v>
      </c>
      <c r="D41" t="s">
        <v>11</v>
      </c>
      <c r="E41">
        <v>0.7</v>
      </c>
      <c r="F41" t="s">
        <v>101</v>
      </c>
      <c r="G41">
        <v>5101803</v>
      </c>
      <c r="H41" s="2">
        <v>836322.56999800005</v>
      </c>
      <c r="I41" s="17">
        <f t="shared" si="13"/>
        <v>2.7008837916157175E-2</v>
      </c>
      <c r="K41" s="93" t="s">
        <v>107</v>
      </c>
      <c r="L41" s="94">
        <v>8.7294694685957838E-2</v>
      </c>
      <c r="M41" s="95"/>
      <c r="N41" s="94"/>
      <c r="O41" s="96">
        <v>8.7294694685957838E-2</v>
      </c>
      <c r="P41" s="89" t="str">
        <f t="shared" si="14"/>
        <v>GUARANTÃ DO NORTE</v>
      </c>
      <c r="Q41" s="64">
        <f t="shared" si="15"/>
        <v>8.7294694685957838E-2</v>
      </c>
      <c r="R41" s="65">
        <f t="shared" si="16"/>
        <v>0.19716796913740361</v>
      </c>
      <c r="S41" s="64">
        <f t="shared" si="17"/>
        <v>0</v>
      </c>
      <c r="T41" s="68">
        <f t="shared" si="18"/>
        <v>0</v>
      </c>
      <c r="U41" s="68">
        <f t="shared" si="19"/>
        <v>0</v>
      </c>
      <c r="V41" s="21">
        <f>VLOOKUP($P$3:$P$96,Tabela2[#All],14,FALSE)</f>
        <v>0</v>
      </c>
      <c r="W41" s="68">
        <f t="shared" si="20"/>
        <v>0</v>
      </c>
      <c r="X41" s="69">
        <f t="shared" si="21"/>
        <v>0</v>
      </c>
      <c r="Y41" s="64">
        <f t="shared" si="22"/>
        <v>0.19716796913740361</v>
      </c>
      <c r="Z41" s="68">
        <f t="shared" si="23"/>
        <v>0.68476166846003206</v>
      </c>
      <c r="AA41" s="65">
        <f t="shared" si="24"/>
        <v>2.0542850053800962E-2</v>
      </c>
      <c r="AC41">
        <v>39</v>
      </c>
      <c r="AD41" t="s">
        <v>83</v>
      </c>
      <c r="AE41" s="8">
        <v>2.7167309605885828E-2</v>
      </c>
      <c r="AF41">
        <v>39</v>
      </c>
      <c r="AG41" t="s">
        <v>107</v>
      </c>
      <c r="AH41">
        <v>2.6970000000000001E-2</v>
      </c>
    </row>
    <row r="42" spans="1:34" x14ac:dyDescent="0.25">
      <c r="A42" s="18">
        <v>10170.987347</v>
      </c>
      <c r="B42" t="s">
        <v>270</v>
      </c>
      <c r="C42" t="s">
        <v>342</v>
      </c>
      <c r="D42" t="s">
        <v>442</v>
      </c>
      <c r="E42">
        <v>0.7</v>
      </c>
      <c r="F42" t="s">
        <v>101</v>
      </c>
      <c r="G42">
        <v>5101803</v>
      </c>
      <c r="H42" s="2">
        <v>836322.56999800005</v>
      </c>
      <c r="I42" s="17">
        <f t="shared" si="13"/>
        <v>8.5130921946983042E-3</v>
      </c>
      <c r="K42" s="93" t="s">
        <v>230</v>
      </c>
      <c r="L42" s="94"/>
      <c r="M42" s="95">
        <v>3.2899289318855038E-2</v>
      </c>
      <c r="N42" s="94"/>
      <c r="O42" s="96">
        <v>3.2899289318855038E-2</v>
      </c>
      <c r="P42" s="89" t="str">
        <f t="shared" si="14"/>
        <v>GUIRATINGA</v>
      </c>
      <c r="Q42" s="64">
        <f t="shared" si="15"/>
        <v>0</v>
      </c>
      <c r="R42" s="65">
        <f t="shared" si="16"/>
        <v>0</v>
      </c>
      <c r="S42" s="64">
        <f t="shared" si="17"/>
        <v>3.2899289318855038E-2</v>
      </c>
      <c r="T42" s="68">
        <f t="shared" si="18"/>
        <v>8.8185705007577053E-2</v>
      </c>
      <c r="U42" s="68">
        <f t="shared" si="19"/>
        <v>6.1729993505303934E-2</v>
      </c>
      <c r="V42" s="21">
        <f>VLOOKUP($P$3:$P$96,Tabela2[#All],14,FALSE)</f>
        <v>0</v>
      </c>
      <c r="W42" s="68">
        <f t="shared" si="20"/>
        <v>6.1729993505303934E-2</v>
      </c>
      <c r="X42" s="69">
        <f t="shared" si="21"/>
        <v>8.8185705007577053E-2</v>
      </c>
      <c r="Y42" s="64">
        <f t="shared" si="22"/>
        <v>8.8185705007577053E-2</v>
      </c>
      <c r="Z42" s="68">
        <f t="shared" si="23"/>
        <v>0.30626775109313203</v>
      </c>
      <c r="AA42" s="65">
        <f t="shared" si="24"/>
        <v>9.1880325327939622E-3</v>
      </c>
      <c r="AC42">
        <v>40</v>
      </c>
      <c r="AD42" t="s">
        <v>46</v>
      </c>
      <c r="AE42" s="8">
        <v>2.7110853029579135E-2</v>
      </c>
      <c r="AF42">
        <v>40</v>
      </c>
      <c r="AG42" t="s">
        <v>12</v>
      </c>
      <c r="AH42">
        <v>2.547E-2</v>
      </c>
    </row>
    <row r="43" spans="1:34" x14ac:dyDescent="0.25">
      <c r="A43" s="18">
        <v>167650.77820999999</v>
      </c>
      <c r="B43" t="s">
        <v>153</v>
      </c>
      <c r="C43" t="s">
        <v>10</v>
      </c>
      <c r="D43" t="s">
        <v>11</v>
      </c>
      <c r="E43">
        <v>0.7</v>
      </c>
      <c r="F43" t="s">
        <v>101</v>
      </c>
      <c r="G43">
        <v>5101803</v>
      </c>
      <c r="H43" s="2">
        <v>836322.56999800005</v>
      </c>
      <c r="I43" s="17">
        <f t="shared" si="13"/>
        <v>0.1403233022245001</v>
      </c>
      <c r="K43" s="93" t="s">
        <v>254</v>
      </c>
      <c r="L43" s="94"/>
      <c r="M43" s="95">
        <v>1.5138415439005242E-3</v>
      </c>
      <c r="N43" s="94"/>
      <c r="O43" s="96">
        <v>1.5138415439005242E-3</v>
      </c>
      <c r="P43" s="89" t="str">
        <f t="shared" si="14"/>
        <v>JACIARA</v>
      </c>
      <c r="Q43" s="64">
        <f t="shared" si="15"/>
        <v>0</v>
      </c>
      <c r="R43" s="65">
        <f t="shared" si="16"/>
        <v>0</v>
      </c>
      <c r="S43" s="64">
        <f t="shared" si="17"/>
        <v>1.5138415439005242E-3</v>
      </c>
      <c r="T43" s="68">
        <f t="shared" si="18"/>
        <v>4.0578136057825539E-3</v>
      </c>
      <c r="U43" s="68">
        <f t="shared" si="19"/>
        <v>2.8404695240477873E-3</v>
      </c>
      <c r="V43" s="21">
        <f>VLOOKUP($P$3:$P$96,Tabela2[#All],14,FALSE)</f>
        <v>0</v>
      </c>
      <c r="W43" s="68">
        <f t="shared" si="20"/>
        <v>2.8404695240477873E-3</v>
      </c>
      <c r="X43" s="69">
        <f t="shared" si="21"/>
        <v>4.0578136057825539E-3</v>
      </c>
      <c r="Y43" s="64">
        <f t="shared" si="22"/>
        <v>4.0578136057825539E-3</v>
      </c>
      <c r="Z43" s="68">
        <f t="shared" si="23"/>
        <v>1.4092731325234111E-2</v>
      </c>
      <c r="AA43" s="65">
        <f t="shared" si="24"/>
        <v>4.2278193975702329E-4</v>
      </c>
      <c r="AC43">
        <v>41</v>
      </c>
      <c r="AD43" t="s">
        <v>126</v>
      </c>
      <c r="AE43" s="8">
        <v>2.7054251827045378E-2</v>
      </c>
      <c r="AF43">
        <v>41</v>
      </c>
      <c r="AG43" t="s">
        <v>117</v>
      </c>
      <c r="AH43">
        <v>2.5250000000000002E-2</v>
      </c>
    </row>
    <row r="44" spans="1:34" x14ac:dyDescent="0.25">
      <c r="A44" s="18">
        <v>4603.4632680000004</v>
      </c>
      <c r="B44" t="s">
        <v>216</v>
      </c>
      <c r="C44" t="s">
        <v>342</v>
      </c>
      <c r="D44" t="s">
        <v>184</v>
      </c>
      <c r="E44">
        <v>0.2</v>
      </c>
      <c r="F44" t="s">
        <v>217</v>
      </c>
      <c r="G44">
        <v>5101837</v>
      </c>
      <c r="H44" s="2">
        <v>469595.01771099999</v>
      </c>
      <c r="I44" s="17">
        <f t="shared" si="13"/>
        <v>1.9606099274388305E-3</v>
      </c>
      <c r="K44" s="93" t="s">
        <v>12</v>
      </c>
      <c r="L44" s="94">
        <v>8.21388085628392E-2</v>
      </c>
      <c r="M44" s="95"/>
      <c r="N44" s="94"/>
      <c r="O44" s="96">
        <v>8.21388085628392E-2</v>
      </c>
      <c r="P44" s="89" t="str">
        <f t="shared" si="14"/>
        <v>JUARA</v>
      </c>
      <c r="Q44" s="64">
        <f t="shared" si="15"/>
        <v>8.21388085628392E-2</v>
      </c>
      <c r="R44" s="65">
        <f t="shared" si="16"/>
        <v>0.18552263834546776</v>
      </c>
      <c r="S44" s="64">
        <f t="shared" si="17"/>
        <v>0</v>
      </c>
      <c r="T44" s="68">
        <f t="shared" si="18"/>
        <v>0</v>
      </c>
      <c r="U44" s="68">
        <f t="shared" si="19"/>
        <v>0</v>
      </c>
      <c r="V44" s="21">
        <f>VLOOKUP($P$3:$P$96,Tabela2[#All],14,FALSE)</f>
        <v>0</v>
      </c>
      <c r="W44" s="68">
        <f t="shared" si="20"/>
        <v>0</v>
      </c>
      <c r="X44" s="69">
        <f t="shared" si="21"/>
        <v>0</v>
      </c>
      <c r="Y44" s="64">
        <f t="shared" si="22"/>
        <v>0.18552263834546776</v>
      </c>
      <c r="Z44" s="68">
        <f t="shared" si="23"/>
        <v>0.64431759340188799</v>
      </c>
      <c r="AA44" s="65">
        <f t="shared" si="24"/>
        <v>1.9329527802056639E-2</v>
      </c>
      <c r="AC44">
        <v>42</v>
      </c>
      <c r="AD44" t="s">
        <v>189</v>
      </c>
      <c r="AE44" s="8">
        <v>2.6635302050843062E-2</v>
      </c>
      <c r="AF44">
        <v>42</v>
      </c>
      <c r="AG44" t="s">
        <v>83</v>
      </c>
      <c r="AH44">
        <v>2.5069999999999999E-2</v>
      </c>
    </row>
    <row r="45" spans="1:34" x14ac:dyDescent="0.25">
      <c r="A45" s="18">
        <v>15.229042</v>
      </c>
      <c r="B45" t="s">
        <v>970</v>
      </c>
      <c r="C45" t="s">
        <v>342</v>
      </c>
      <c r="D45" t="s">
        <v>238</v>
      </c>
      <c r="E45">
        <v>1</v>
      </c>
      <c r="F45" t="s">
        <v>217</v>
      </c>
      <c r="G45">
        <v>5101837</v>
      </c>
      <c r="H45" s="2">
        <v>469595.01771099999</v>
      </c>
      <c r="I45" s="17">
        <f t="shared" si="13"/>
        <v>3.2430160937892054E-5</v>
      </c>
      <c r="K45" s="93" t="s">
        <v>26</v>
      </c>
      <c r="L45" s="94">
        <v>0.42831806329824768</v>
      </c>
      <c r="M45" s="95">
        <v>1.040629848943404E-5</v>
      </c>
      <c r="N45" s="94"/>
      <c r="O45" s="96">
        <v>0.42832846959673709</v>
      </c>
      <c r="P45" s="89" t="str">
        <f t="shared" si="14"/>
        <v>JUÍNA</v>
      </c>
      <c r="Q45" s="64">
        <f t="shared" si="15"/>
        <v>0.42831806329824768</v>
      </c>
      <c r="R45" s="65">
        <f t="shared" si="16"/>
        <v>0.96741964662562763</v>
      </c>
      <c r="S45" s="64">
        <f t="shared" si="17"/>
        <v>1.040629848943404E-5</v>
      </c>
      <c r="T45" s="68">
        <f t="shared" si="18"/>
        <v>2.7893817398787574E-5</v>
      </c>
      <c r="U45" s="68">
        <f t="shared" si="19"/>
        <v>1.9525672179151302E-5</v>
      </c>
      <c r="V45" s="21">
        <f>VLOOKUP($P$3:$P$96,Tabela2[#All],14,FALSE)</f>
        <v>0.3</v>
      </c>
      <c r="W45" s="68">
        <f t="shared" si="20"/>
        <v>0.30001952567217915</v>
      </c>
      <c r="X45" s="69">
        <f t="shared" si="21"/>
        <v>0.42859932238882736</v>
      </c>
      <c r="Y45" s="64">
        <f t="shared" si="22"/>
        <v>1.3960189690144551</v>
      </c>
      <c r="Z45" s="68">
        <f t="shared" si="23"/>
        <v>4.8483548448886786</v>
      </c>
      <c r="AA45" s="65">
        <f t="shared" si="24"/>
        <v>0.14545064534666036</v>
      </c>
      <c r="AC45">
        <v>43</v>
      </c>
      <c r="AD45" t="s">
        <v>169</v>
      </c>
      <c r="AE45" s="8">
        <v>2.5195768393654477E-2</v>
      </c>
      <c r="AF45">
        <v>43</v>
      </c>
      <c r="AG45" t="s">
        <v>230</v>
      </c>
      <c r="AH45">
        <v>2.4250000000000001E-2</v>
      </c>
    </row>
    <row r="46" spans="1:34" x14ac:dyDescent="0.25">
      <c r="A46" s="18">
        <v>8642.7056520000006</v>
      </c>
      <c r="B46" t="s">
        <v>91</v>
      </c>
      <c r="C46" t="s">
        <v>10</v>
      </c>
      <c r="D46" t="s">
        <v>11</v>
      </c>
      <c r="E46">
        <v>0.7</v>
      </c>
      <c r="F46" t="s">
        <v>92</v>
      </c>
      <c r="G46">
        <v>5101852</v>
      </c>
      <c r="H46" s="2">
        <v>425939.496514</v>
      </c>
      <c r="I46" s="17">
        <f t="shared" si="13"/>
        <v>1.4203646306374289E-2</v>
      </c>
      <c r="K46" s="93" t="s">
        <v>290</v>
      </c>
      <c r="L46" s="94"/>
      <c r="M46" s="95">
        <v>3.247976920847518E-4</v>
      </c>
      <c r="N46" s="94"/>
      <c r="O46" s="96">
        <v>3.247976920847518E-4</v>
      </c>
      <c r="P46" s="89" t="str">
        <f t="shared" si="14"/>
        <v>LUCAS DO RIO VERDE</v>
      </c>
      <c r="Q46" s="64">
        <f t="shared" si="15"/>
        <v>0</v>
      </c>
      <c r="R46" s="65">
        <f t="shared" si="16"/>
        <v>0</v>
      </c>
      <c r="S46" s="64">
        <f t="shared" si="17"/>
        <v>3.247976920847518E-4</v>
      </c>
      <c r="T46" s="68">
        <f t="shared" si="18"/>
        <v>8.7061192063235071E-4</v>
      </c>
      <c r="U46" s="68">
        <f t="shared" si="19"/>
        <v>6.0942834444264549E-4</v>
      </c>
      <c r="V46" s="21">
        <f>VLOOKUP($P$3:$P$96,Tabela2[#All],14,FALSE)</f>
        <v>0.15</v>
      </c>
      <c r="W46" s="68">
        <f t="shared" si="20"/>
        <v>0.15060942834444263</v>
      </c>
      <c r="X46" s="69">
        <f t="shared" si="21"/>
        <v>0.21515632620634662</v>
      </c>
      <c r="Y46" s="64">
        <f t="shared" si="22"/>
        <v>0.21515632620634662</v>
      </c>
      <c r="Z46" s="68">
        <f t="shared" si="23"/>
        <v>0.74723498729205884</v>
      </c>
      <c r="AA46" s="65">
        <f t="shared" si="24"/>
        <v>2.2417049618761765E-2</v>
      </c>
      <c r="AC46">
        <v>44</v>
      </c>
      <c r="AD46" t="s">
        <v>249</v>
      </c>
      <c r="AE46" s="8">
        <v>2.4084071471839458E-2</v>
      </c>
      <c r="AF46">
        <v>44</v>
      </c>
      <c r="AG46" t="s">
        <v>38</v>
      </c>
      <c r="AH46">
        <v>2.2419999999999999E-2</v>
      </c>
    </row>
    <row r="47" spans="1:34" x14ac:dyDescent="0.25">
      <c r="A47" s="18">
        <v>1.4933999999999999E-2</v>
      </c>
      <c r="B47" t="s">
        <v>55</v>
      </c>
      <c r="C47" t="s">
        <v>10</v>
      </c>
      <c r="D47" t="s">
        <v>11</v>
      </c>
      <c r="E47">
        <v>0.7</v>
      </c>
      <c r="F47" t="s">
        <v>59</v>
      </c>
      <c r="G47">
        <v>5101902</v>
      </c>
      <c r="H47" s="2">
        <v>1594097.6846169999</v>
      </c>
      <c r="I47" s="17">
        <f t="shared" si="13"/>
        <v>6.5578164380256558E-9</v>
      </c>
      <c r="K47" s="93" t="s">
        <v>44</v>
      </c>
      <c r="L47" s="94">
        <v>5.633675260068239E-2</v>
      </c>
      <c r="M47" s="95"/>
      <c r="N47" s="94"/>
      <c r="O47" s="96">
        <v>5.633675260068239E-2</v>
      </c>
      <c r="P47" s="89" t="str">
        <f t="shared" si="14"/>
        <v>LUCIARA</v>
      </c>
      <c r="Q47" s="64">
        <f t="shared" si="15"/>
        <v>5.633675260068239E-2</v>
      </c>
      <c r="R47" s="65">
        <f t="shared" si="16"/>
        <v>0.12724488169679893</v>
      </c>
      <c r="S47" s="64">
        <f t="shared" si="17"/>
        <v>0</v>
      </c>
      <c r="T47" s="68">
        <f t="shared" si="18"/>
        <v>0</v>
      </c>
      <c r="U47" s="68">
        <f t="shared" si="19"/>
        <v>0</v>
      </c>
      <c r="V47" s="21">
        <f>VLOOKUP($P$3:$P$96,Tabela2[#All],14,FALSE)</f>
        <v>0</v>
      </c>
      <c r="W47" s="68">
        <f t="shared" si="20"/>
        <v>0</v>
      </c>
      <c r="X47" s="69">
        <f t="shared" si="21"/>
        <v>0</v>
      </c>
      <c r="Y47" s="64">
        <f t="shared" si="22"/>
        <v>0.12724488169679893</v>
      </c>
      <c r="Z47" s="68">
        <f t="shared" si="23"/>
        <v>0.44191973916908417</v>
      </c>
      <c r="AA47" s="65">
        <f t="shared" si="24"/>
        <v>1.3257592175072526E-2</v>
      </c>
      <c r="AC47">
        <v>45</v>
      </c>
      <c r="AD47" t="s">
        <v>258</v>
      </c>
      <c r="AE47" s="8">
        <v>2.3895539441932737E-2</v>
      </c>
      <c r="AF47">
        <v>45</v>
      </c>
      <c r="AG47" t="s">
        <v>201</v>
      </c>
      <c r="AH47">
        <v>2.0129999999999999E-2</v>
      </c>
    </row>
    <row r="48" spans="1:34" x14ac:dyDescent="0.25">
      <c r="A48" s="18">
        <v>81469.610669000002</v>
      </c>
      <c r="B48" t="s">
        <v>969</v>
      </c>
      <c r="C48" t="s">
        <v>10</v>
      </c>
      <c r="D48" t="s">
        <v>11</v>
      </c>
      <c r="E48">
        <v>0.7</v>
      </c>
      <c r="F48" t="s">
        <v>59</v>
      </c>
      <c r="G48">
        <v>5101902</v>
      </c>
      <c r="H48" s="2">
        <v>1594097.6846169999</v>
      </c>
      <c r="I48" s="17">
        <f t="shared" si="13"/>
        <v>3.5774926479490994E-2</v>
      </c>
      <c r="K48" s="93" t="s">
        <v>117</v>
      </c>
      <c r="L48" s="94">
        <v>8.1637419874381417E-2</v>
      </c>
      <c r="M48" s="95">
        <v>3.3279772758731703E-5</v>
      </c>
      <c r="N48" s="94"/>
      <c r="O48" s="96">
        <v>8.1670699647140146E-2</v>
      </c>
      <c r="P48" s="89" t="str">
        <f t="shared" si="14"/>
        <v>MARCELÂNDIA</v>
      </c>
      <c r="Q48" s="64">
        <f t="shared" si="15"/>
        <v>8.1637419874381417E-2</v>
      </c>
      <c r="R48" s="65">
        <f t="shared" si="16"/>
        <v>0.18439017789289011</v>
      </c>
      <c r="S48" s="64">
        <f t="shared" si="17"/>
        <v>3.3279772758731703E-5</v>
      </c>
      <c r="T48" s="68">
        <f t="shared" si="18"/>
        <v>8.9205581153351486E-5</v>
      </c>
      <c r="U48" s="68">
        <f t="shared" si="19"/>
        <v>6.2443906807346035E-5</v>
      </c>
      <c r="V48" s="21">
        <f>VLOOKUP($P$3:$P$96,Tabela2[#All],14,FALSE)</f>
        <v>0.22499999999999998</v>
      </c>
      <c r="W48" s="68">
        <f t="shared" si="20"/>
        <v>0.22506244390680732</v>
      </c>
      <c r="X48" s="69">
        <f t="shared" si="21"/>
        <v>0.32151777700972478</v>
      </c>
      <c r="Y48" s="64">
        <f t="shared" si="22"/>
        <v>0.50590795490261486</v>
      </c>
      <c r="Z48" s="68">
        <f t="shared" si="23"/>
        <v>1.7570114294015855</v>
      </c>
      <c r="AA48" s="65">
        <f t="shared" si="24"/>
        <v>5.271034288204756E-2</v>
      </c>
      <c r="AC48">
        <v>46</v>
      </c>
      <c r="AD48" t="s">
        <v>290</v>
      </c>
      <c r="AE48" s="8">
        <v>2.2417049618761765E-2</v>
      </c>
      <c r="AF48">
        <v>46</v>
      </c>
      <c r="AG48" t="s">
        <v>991</v>
      </c>
      <c r="AH48">
        <v>1.7430000000000001E-2</v>
      </c>
    </row>
    <row r="49" spans="1:34" x14ac:dyDescent="0.25">
      <c r="A49" s="18">
        <v>44578.504108000001</v>
      </c>
      <c r="B49" t="s">
        <v>334</v>
      </c>
      <c r="C49" t="s">
        <v>10</v>
      </c>
      <c r="D49" t="s">
        <v>11</v>
      </c>
      <c r="E49">
        <v>0.7</v>
      </c>
      <c r="F49" t="s">
        <v>59</v>
      </c>
      <c r="G49">
        <v>5101902</v>
      </c>
      <c r="H49" s="2">
        <v>1594097.6846169999</v>
      </c>
      <c r="I49" s="17">
        <f t="shared" si="13"/>
        <v>1.9575307822555017E-2</v>
      </c>
      <c r="K49" s="93" t="s">
        <v>98</v>
      </c>
      <c r="L49" s="94">
        <v>0.14397238849827854</v>
      </c>
      <c r="M49" s="95"/>
      <c r="N49" s="94"/>
      <c r="O49" s="96">
        <v>0.14397238849827854</v>
      </c>
      <c r="P49" s="89" t="str">
        <f t="shared" si="14"/>
        <v>MATUPÁ</v>
      </c>
      <c r="Q49" s="64">
        <f t="shared" si="15"/>
        <v>0.14397238849827854</v>
      </c>
      <c r="R49" s="65">
        <f t="shared" si="16"/>
        <v>0.32518291694802315</v>
      </c>
      <c r="S49" s="64">
        <f t="shared" si="17"/>
        <v>0</v>
      </c>
      <c r="T49" s="68">
        <f t="shared" si="18"/>
        <v>0</v>
      </c>
      <c r="U49" s="68">
        <f t="shared" si="19"/>
        <v>0</v>
      </c>
      <c r="V49" s="21">
        <f>VLOOKUP($P$3:$P$96,Tabela2[#All],14,FALSE)</f>
        <v>0</v>
      </c>
      <c r="W49" s="68">
        <f t="shared" si="20"/>
        <v>0</v>
      </c>
      <c r="X49" s="69">
        <f t="shared" si="21"/>
        <v>0</v>
      </c>
      <c r="Y49" s="64">
        <f t="shared" si="22"/>
        <v>0.32518291694802315</v>
      </c>
      <c r="Z49" s="68">
        <f t="shared" si="23"/>
        <v>1.1293558367426852</v>
      </c>
      <c r="AA49" s="65">
        <f t="shared" si="24"/>
        <v>3.3880675102280558E-2</v>
      </c>
      <c r="AC49">
        <v>47</v>
      </c>
      <c r="AD49" t="s">
        <v>149</v>
      </c>
      <c r="AE49" s="8">
        <v>2.2346664171203044E-2</v>
      </c>
      <c r="AF49">
        <v>47</v>
      </c>
      <c r="AG49" s="63" t="s">
        <v>121</v>
      </c>
      <c r="AH49">
        <v>1.6930000000000001E-2</v>
      </c>
    </row>
    <row r="50" spans="1:34" x14ac:dyDescent="0.25">
      <c r="A50" s="18">
        <v>206056.08706300001</v>
      </c>
      <c r="B50" t="s">
        <v>90</v>
      </c>
      <c r="C50" t="s">
        <v>10</v>
      </c>
      <c r="D50" t="s">
        <v>43</v>
      </c>
      <c r="E50">
        <v>0.4</v>
      </c>
      <c r="F50" t="s">
        <v>59</v>
      </c>
      <c r="G50">
        <v>5101902</v>
      </c>
      <c r="H50" s="2">
        <v>1594097.6846169999</v>
      </c>
      <c r="I50" s="17">
        <f t="shared" si="13"/>
        <v>5.1704757883142487E-2</v>
      </c>
      <c r="K50" s="93" t="s">
        <v>259</v>
      </c>
      <c r="L50" s="94"/>
      <c r="M50" s="95">
        <v>1.8634496907619852E-6</v>
      </c>
      <c r="N50" s="94"/>
      <c r="O50" s="96">
        <v>1.8634496907619852E-6</v>
      </c>
      <c r="P50" s="89" t="str">
        <f t="shared" si="14"/>
        <v>MIRASSOL D'OESTE</v>
      </c>
      <c r="Q50" s="64">
        <f t="shared" si="15"/>
        <v>0</v>
      </c>
      <c r="R50" s="65">
        <f t="shared" si="16"/>
        <v>0</v>
      </c>
      <c r="S50" s="64">
        <f t="shared" si="17"/>
        <v>1.8634496907619852E-6</v>
      </c>
      <c r="T50" s="68">
        <f t="shared" si="18"/>
        <v>4.9949293169630115E-6</v>
      </c>
      <c r="U50" s="68">
        <f t="shared" si="19"/>
        <v>3.4964505218741078E-6</v>
      </c>
      <c r="V50" s="21">
        <f>VLOOKUP($P$3:$P$96,Tabela2[#All],14,FALSE)</f>
        <v>0</v>
      </c>
      <c r="W50" s="68">
        <f t="shared" si="20"/>
        <v>3.4964505218741078E-6</v>
      </c>
      <c r="X50" s="69">
        <f t="shared" si="21"/>
        <v>4.9949293169630115E-6</v>
      </c>
      <c r="Y50" s="64">
        <f t="shared" si="22"/>
        <v>4.9949293169630115E-6</v>
      </c>
      <c r="Z50" s="68">
        <f t="shared" si="23"/>
        <v>1.734732141273888E-5</v>
      </c>
      <c r="AA50" s="65">
        <f t="shared" si="24"/>
        <v>5.2041964238216647E-7</v>
      </c>
      <c r="AC50">
        <v>48</v>
      </c>
      <c r="AD50" t="s">
        <v>113</v>
      </c>
      <c r="AE50" s="8">
        <v>2.0791444489749379E-2</v>
      </c>
      <c r="AF50">
        <v>48</v>
      </c>
      <c r="AG50" t="s">
        <v>44</v>
      </c>
      <c r="AH50">
        <v>1.6840000000000001E-2</v>
      </c>
    </row>
    <row r="51" spans="1:34" x14ac:dyDescent="0.25">
      <c r="A51" s="18">
        <v>44971.888593999996</v>
      </c>
      <c r="B51" t="s">
        <v>99</v>
      </c>
      <c r="C51" t="s">
        <v>10</v>
      </c>
      <c r="D51" t="s">
        <v>11</v>
      </c>
      <c r="E51">
        <v>0.7</v>
      </c>
      <c r="F51" t="s">
        <v>59</v>
      </c>
      <c r="G51">
        <v>5101902</v>
      </c>
      <c r="H51" s="2">
        <v>1594097.6846169999</v>
      </c>
      <c r="I51" s="17">
        <f t="shared" si="13"/>
        <v>1.974805077479521E-2</v>
      </c>
      <c r="K51" s="93" t="s">
        <v>150</v>
      </c>
      <c r="L51" s="94">
        <v>6.2987615825313856E-2</v>
      </c>
      <c r="M51" s="95">
        <v>6.2669860735258931E-2</v>
      </c>
      <c r="N51" s="94"/>
      <c r="O51" s="96">
        <v>0.1256574765605728</v>
      </c>
      <c r="P51" s="89" t="str">
        <f t="shared" si="14"/>
        <v>NOBRES</v>
      </c>
      <c r="Q51" s="64">
        <f t="shared" si="15"/>
        <v>6.2987615825313856E-2</v>
      </c>
      <c r="R51" s="65">
        <f t="shared" si="16"/>
        <v>0.14226683921356165</v>
      </c>
      <c r="S51" s="64">
        <f t="shared" si="17"/>
        <v>6.2669860735258931E-2</v>
      </c>
      <c r="T51" s="68">
        <f t="shared" si="18"/>
        <v>0.1679849615626231</v>
      </c>
      <c r="U51" s="68">
        <f t="shared" si="19"/>
        <v>0.11758947309383616</v>
      </c>
      <c r="V51" s="21">
        <f>VLOOKUP($P$3:$P$96,Tabela2[#All],14,FALSE)</f>
        <v>0</v>
      </c>
      <c r="W51" s="68">
        <f t="shared" si="20"/>
        <v>0.11758947309383616</v>
      </c>
      <c r="X51" s="69">
        <f t="shared" si="21"/>
        <v>0.1679849615626231</v>
      </c>
      <c r="Y51" s="64">
        <f t="shared" si="22"/>
        <v>0.31025180077618475</v>
      </c>
      <c r="Z51" s="68">
        <f t="shared" si="23"/>
        <v>1.0775002738613051</v>
      </c>
      <c r="AA51" s="65">
        <f t="shared" si="24"/>
        <v>3.2325008215839154E-2</v>
      </c>
      <c r="AC51">
        <v>49</v>
      </c>
      <c r="AD51" t="s">
        <v>107</v>
      </c>
      <c r="AE51" s="8">
        <v>2.0542850053800962E-2</v>
      </c>
      <c r="AF51">
        <v>49</v>
      </c>
      <c r="AG51" t="s">
        <v>989</v>
      </c>
      <c r="AH51">
        <v>1.583E-2</v>
      </c>
    </row>
    <row r="52" spans="1:34" x14ac:dyDescent="0.25">
      <c r="A52" s="18">
        <v>1089.4183909999999</v>
      </c>
      <c r="B52" t="s">
        <v>237</v>
      </c>
      <c r="C52" t="s">
        <v>342</v>
      </c>
      <c r="D52" t="s">
        <v>238</v>
      </c>
      <c r="E52">
        <v>1</v>
      </c>
      <c r="F52" t="s">
        <v>239</v>
      </c>
      <c r="G52">
        <v>5102504</v>
      </c>
      <c r="H52" s="2">
        <v>2459666.6313399998</v>
      </c>
      <c r="I52" s="17">
        <f t="shared" si="13"/>
        <v>4.4291302614716394E-4</v>
      </c>
      <c r="K52" s="93" t="s">
        <v>200</v>
      </c>
      <c r="L52" s="94"/>
      <c r="M52" s="95">
        <v>2.1727251033949988E-2</v>
      </c>
      <c r="N52" s="94"/>
      <c r="O52" s="96">
        <v>2.1727251033949988E-2</v>
      </c>
      <c r="P52" s="89" t="str">
        <f t="shared" si="14"/>
        <v>NOSSA SENHORA DO LIVRAMENTO</v>
      </c>
      <c r="Q52" s="64">
        <f t="shared" si="15"/>
        <v>0</v>
      </c>
      <c r="R52" s="65">
        <f t="shared" si="16"/>
        <v>0</v>
      </c>
      <c r="S52" s="64">
        <f t="shared" si="17"/>
        <v>2.1727251033949988E-2</v>
      </c>
      <c r="T52" s="68">
        <f t="shared" si="18"/>
        <v>5.8239341638525371E-2</v>
      </c>
      <c r="U52" s="68">
        <f t="shared" si="19"/>
        <v>4.0767539146967756E-2</v>
      </c>
      <c r="V52" s="21">
        <f>VLOOKUP($P$3:$P$96,Tabela2[#All],14,FALSE)</f>
        <v>0</v>
      </c>
      <c r="W52" s="68">
        <f t="shared" si="20"/>
        <v>4.0767539146967756E-2</v>
      </c>
      <c r="X52" s="69">
        <f t="shared" si="21"/>
        <v>5.8239341638525371E-2</v>
      </c>
      <c r="Y52" s="64">
        <f t="shared" si="22"/>
        <v>5.8239341638525371E-2</v>
      </c>
      <c r="Z52" s="68">
        <f t="shared" si="23"/>
        <v>0.20226443942635827</v>
      </c>
      <c r="AA52" s="65">
        <f t="shared" si="24"/>
        <v>6.067933182790748E-3</v>
      </c>
      <c r="AC52">
        <v>50</v>
      </c>
      <c r="AD52" t="s">
        <v>172</v>
      </c>
      <c r="AE52" s="8">
        <v>1.9669144048118391E-2</v>
      </c>
      <c r="AF52">
        <v>50</v>
      </c>
      <c r="AG52" t="s">
        <v>209</v>
      </c>
      <c r="AH52">
        <v>1.575E-2</v>
      </c>
    </row>
    <row r="53" spans="1:34" x14ac:dyDescent="0.25">
      <c r="A53" s="18">
        <v>11591.172043</v>
      </c>
      <c r="B53" t="s">
        <v>241</v>
      </c>
      <c r="C53" t="s">
        <v>342</v>
      </c>
      <c r="D53" t="s">
        <v>238</v>
      </c>
      <c r="E53">
        <v>1</v>
      </c>
      <c r="F53" t="s">
        <v>239</v>
      </c>
      <c r="G53">
        <v>5102504</v>
      </c>
      <c r="H53" s="2">
        <v>2459666.6313399998</v>
      </c>
      <c r="I53" s="17">
        <f t="shared" si="13"/>
        <v>4.7124971714907786E-3</v>
      </c>
      <c r="K53" s="93" t="s">
        <v>294</v>
      </c>
      <c r="L53" s="94"/>
      <c r="M53" s="95">
        <v>4.5434278300375344E-2</v>
      </c>
      <c r="N53" s="94"/>
      <c r="O53" s="96">
        <v>4.5434278300375344E-2</v>
      </c>
      <c r="P53" s="89" t="str">
        <f t="shared" si="14"/>
        <v>NOVA BANDEIRANTES</v>
      </c>
      <c r="Q53" s="64">
        <f t="shared" si="15"/>
        <v>0</v>
      </c>
      <c r="R53" s="65">
        <f t="shared" si="16"/>
        <v>0</v>
      </c>
      <c r="S53" s="64">
        <f t="shared" si="17"/>
        <v>4.5434278300375344E-2</v>
      </c>
      <c r="T53" s="68">
        <f t="shared" si="18"/>
        <v>0.12178542291893189</v>
      </c>
      <c r="U53" s="68">
        <f t="shared" si="19"/>
        <v>8.5249796043252321E-2</v>
      </c>
      <c r="V53" s="21">
        <f>VLOOKUP($P$3:$P$96,Tabela2[#All],14,FALSE)</f>
        <v>0</v>
      </c>
      <c r="W53" s="68">
        <f t="shared" si="20"/>
        <v>8.5249796043252321E-2</v>
      </c>
      <c r="X53" s="69">
        <f t="shared" si="21"/>
        <v>0.12178542291893189</v>
      </c>
      <c r="Y53" s="64">
        <f t="shared" si="22"/>
        <v>0.12178542291893189</v>
      </c>
      <c r="Z53" s="68">
        <f t="shared" si="23"/>
        <v>0.42295911327241154</v>
      </c>
      <c r="AA53" s="65">
        <f t="shared" si="24"/>
        <v>1.2688773398172346E-2</v>
      </c>
      <c r="AC53">
        <v>51</v>
      </c>
      <c r="AD53" t="s">
        <v>12</v>
      </c>
      <c r="AE53" s="8">
        <v>1.9329527802056639E-2</v>
      </c>
      <c r="AF53">
        <v>51</v>
      </c>
      <c r="AG53" t="s">
        <v>125</v>
      </c>
      <c r="AH53">
        <v>1.401E-2</v>
      </c>
    </row>
    <row r="54" spans="1:34" x14ac:dyDescent="0.25">
      <c r="A54" s="18">
        <v>106565.076466</v>
      </c>
      <c r="B54" t="s">
        <v>276</v>
      </c>
      <c r="C54" t="s">
        <v>342</v>
      </c>
      <c r="D54" t="s">
        <v>442</v>
      </c>
      <c r="E54">
        <v>0.7</v>
      </c>
      <c r="F54" t="s">
        <v>239</v>
      </c>
      <c r="G54">
        <v>5102504</v>
      </c>
      <c r="H54" s="2">
        <v>2459666.6313399998</v>
      </c>
      <c r="I54" s="17">
        <f t="shared" si="13"/>
        <v>3.032750559597629E-2</v>
      </c>
      <c r="K54" s="93" t="s">
        <v>207</v>
      </c>
      <c r="L54" s="94"/>
      <c r="M54" s="95">
        <v>4.7653054113725883E-2</v>
      </c>
      <c r="N54" s="94"/>
      <c r="O54" s="96">
        <v>4.7653054113725883E-2</v>
      </c>
      <c r="P54" s="89" t="str">
        <f t="shared" si="14"/>
        <v>NOVA BRASILÂNDIA</v>
      </c>
      <c r="Q54" s="64">
        <f t="shared" si="15"/>
        <v>0</v>
      </c>
      <c r="R54" s="65">
        <f t="shared" si="16"/>
        <v>0</v>
      </c>
      <c r="S54" s="64">
        <f t="shared" si="17"/>
        <v>4.7653054113725883E-2</v>
      </c>
      <c r="T54" s="68">
        <f t="shared" si="18"/>
        <v>0.12773279483501579</v>
      </c>
      <c r="U54" s="68">
        <f t="shared" si="19"/>
        <v>8.941295638451105E-2</v>
      </c>
      <c r="V54" s="21">
        <f>VLOOKUP($P$3:$P$96,Tabela2[#All],14,FALSE)</f>
        <v>0</v>
      </c>
      <c r="W54" s="68">
        <f t="shared" si="20"/>
        <v>8.941295638451105E-2</v>
      </c>
      <c r="X54" s="69">
        <f t="shared" si="21"/>
        <v>0.12773279483501579</v>
      </c>
      <c r="Y54" s="64">
        <f t="shared" si="22"/>
        <v>0.12773279483501579</v>
      </c>
      <c r="Z54" s="68">
        <f t="shared" si="23"/>
        <v>0.44361425484549261</v>
      </c>
      <c r="AA54" s="65">
        <f t="shared" si="24"/>
        <v>1.3308427645364778E-2</v>
      </c>
      <c r="AC54">
        <v>52</v>
      </c>
      <c r="AD54" t="s">
        <v>196</v>
      </c>
      <c r="AE54" s="8">
        <v>1.7814941324437825E-2</v>
      </c>
      <c r="AF54">
        <v>52</v>
      </c>
      <c r="AG54" t="s">
        <v>249</v>
      </c>
      <c r="AH54">
        <v>1.2359999999999999E-2</v>
      </c>
    </row>
    <row r="55" spans="1:34" x14ac:dyDescent="0.25">
      <c r="A55" s="18">
        <v>34005.423452000003</v>
      </c>
      <c r="B55" t="s">
        <v>332</v>
      </c>
      <c r="C55" t="s">
        <v>342</v>
      </c>
      <c r="D55" t="s">
        <v>317</v>
      </c>
      <c r="E55">
        <v>0.2</v>
      </c>
      <c r="F55" t="s">
        <v>239</v>
      </c>
      <c r="G55">
        <v>5102504</v>
      </c>
      <c r="H55" s="2">
        <v>2459666.6313399998</v>
      </c>
      <c r="I55" s="17">
        <f t="shared" si="13"/>
        <v>2.7650432801516862E-3</v>
      </c>
      <c r="K55" s="93" t="s">
        <v>39</v>
      </c>
      <c r="L55" s="94">
        <v>8.3526909600781631E-4</v>
      </c>
      <c r="M55" s="95">
        <v>3.7242704704455222E-4</v>
      </c>
      <c r="N55" s="94"/>
      <c r="O55" s="96">
        <v>1.2076961430523684E-3</v>
      </c>
      <c r="P55" s="89" t="str">
        <f t="shared" si="14"/>
        <v>NOVA CANAÃ DO NORTE</v>
      </c>
      <c r="Q55" s="64">
        <f t="shared" si="15"/>
        <v>8.3526909600781631E-4</v>
      </c>
      <c r="R55" s="65">
        <f t="shared" si="16"/>
        <v>1.8865786968562223E-3</v>
      </c>
      <c r="S55" s="64">
        <f t="shared" si="17"/>
        <v>3.7242704704455222E-4</v>
      </c>
      <c r="T55" s="68">
        <f t="shared" si="18"/>
        <v>9.9828119049037559E-4</v>
      </c>
      <c r="U55" s="68">
        <f t="shared" si="19"/>
        <v>6.9879683334326289E-4</v>
      </c>
      <c r="V55" s="21">
        <f>VLOOKUP($P$3:$P$96,Tabela2[#All],14,FALSE)</f>
        <v>0</v>
      </c>
      <c r="W55" s="68">
        <f t="shared" si="20"/>
        <v>6.9879683334326289E-4</v>
      </c>
      <c r="X55" s="69">
        <f t="shared" si="21"/>
        <v>9.9828119049037559E-4</v>
      </c>
      <c r="Y55" s="64">
        <f t="shared" si="22"/>
        <v>2.8848598873465981E-3</v>
      </c>
      <c r="Z55" s="68">
        <f t="shared" si="23"/>
        <v>1.0019079054145043E-2</v>
      </c>
      <c r="AA55" s="65">
        <f t="shared" si="24"/>
        <v>3.0057237162435128E-4</v>
      </c>
      <c r="AC55">
        <v>53</v>
      </c>
      <c r="AD55" t="s">
        <v>30</v>
      </c>
      <c r="AE55" s="8">
        <v>1.662095479778352E-2</v>
      </c>
      <c r="AF55">
        <v>53</v>
      </c>
      <c r="AG55" t="s">
        <v>113</v>
      </c>
      <c r="AH55">
        <v>1.213E-2</v>
      </c>
    </row>
    <row r="56" spans="1:34" x14ac:dyDescent="0.25">
      <c r="A56" s="18">
        <v>12675.026669999999</v>
      </c>
      <c r="B56" t="s">
        <v>53</v>
      </c>
      <c r="C56" t="s">
        <v>10</v>
      </c>
      <c r="D56" t="s">
        <v>11</v>
      </c>
      <c r="E56">
        <v>0.7</v>
      </c>
      <c r="F56" t="s">
        <v>54</v>
      </c>
      <c r="G56">
        <v>5102603</v>
      </c>
      <c r="H56" s="2">
        <v>597127.77500499994</v>
      </c>
      <c r="I56" s="17">
        <f t="shared" si="13"/>
        <v>1.4858660140077569E-2</v>
      </c>
      <c r="K56" s="93" t="s">
        <v>126</v>
      </c>
      <c r="L56" s="94">
        <v>0.11486307666038906</v>
      </c>
      <c r="M56" s="95">
        <v>8.5223122942487808E-5</v>
      </c>
      <c r="N56" s="94"/>
      <c r="O56" s="96">
        <v>0.11494829978333154</v>
      </c>
      <c r="P56" s="89" t="str">
        <f t="shared" si="14"/>
        <v>NOVA LACERDA</v>
      </c>
      <c r="Q56" s="64">
        <f t="shared" si="15"/>
        <v>0.11486307666038906</v>
      </c>
      <c r="R56" s="65">
        <f t="shared" si="16"/>
        <v>0.25943523412821839</v>
      </c>
      <c r="S56" s="64">
        <f t="shared" si="17"/>
        <v>8.5223122942487808E-5</v>
      </c>
      <c r="T56" s="68">
        <f t="shared" si="18"/>
        <v>2.2843840506072839E-4</v>
      </c>
      <c r="U56" s="68">
        <f t="shared" si="19"/>
        <v>1.5990688354250988E-4</v>
      </c>
      <c r="V56" s="21">
        <f>VLOOKUP($P$3:$P$96,Tabela2[#All],14,FALSE)</f>
        <v>0</v>
      </c>
      <c r="W56" s="68">
        <f t="shared" si="20"/>
        <v>1.5990688354250988E-4</v>
      </c>
      <c r="X56" s="69">
        <f t="shared" si="21"/>
        <v>2.2843840506072842E-4</v>
      </c>
      <c r="Y56" s="64">
        <f t="shared" si="22"/>
        <v>0.2596636725332791</v>
      </c>
      <c r="Z56" s="68">
        <f t="shared" si="23"/>
        <v>0.90180839423484593</v>
      </c>
      <c r="AA56" s="65">
        <f t="shared" si="24"/>
        <v>2.7054251827045378E-2</v>
      </c>
      <c r="AC56">
        <v>54</v>
      </c>
      <c r="AD56" t="s">
        <v>140</v>
      </c>
      <c r="AE56" s="8">
        <v>1.3567107416217488E-2</v>
      </c>
      <c r="AF56">
        <v>54</v>
      </c>
      <c r="AG56" t="s">
        <v>30</v>
      </c>
      <c r="AH56">
        <v>1.184E-2</v>
      </c>
    </row>
    <row r="57" spans="1:34" x14ac:dyDescent="0.25">
      <c r="A57" s="18">
        <v>220445.497106</v>
      </c>
      <c r="B57" t="s">
        <v>108</v>
      </c>
      <c r="C57" t="s">
        <v>10</v>
      </c>
      <c r="D57" t="s">
        <v>11</v>
      </c>
      <c r="E57">
        <v>0.7</v>
      </c>
      <c r="F57" t="s">
        <v>54</v>
      </c>
      <c r="G57">
        <v>5102603</v>
      </c>
      <c r="H57" s="2">
        <v>597127.77500499994</v>
      </c>
      <c r="I57" s="17">
        <f t="shared" si="13"/>
        <v>0.25842349733758052</v>
      </c>
      <c r="K57" s="93" t="s">
        <v>137</v>
      </c>
      <c r="L57" s="94">
        <v>4.5163628334178012E-3</v>
      </c>
      <c r="M57" s="95">
        <v>8.9433938253268315E-5</v>
      </c>
      <c r="N57" s="94"/>
      <c r="O57" s="96">
        <v>4.6057967716710696E-3</v>
      </c>
      <c r="P57" s="89" t="str">
        <f t="shared" si="14"/>
        <v>NOVA MARINGÁ</v>
      </c>
      <c r="Q57" s="64">
        <f t="shared" si="15"/>
        <v>4.5163628334178012E-3</v>
      </c>
      <c r="R57" s="65">
        <f t="shared" si="16"/>
        <v>1.0200872927686407E-2</v>
      </c>
      <c r="S57" s="64">
        <f t="shared" si="17"/>
        <v>8.9433938253268315E-5</v>
      </c>
      <c r="T57" s="68">
        <f t="shared" si="18"/>
        <v>2.397253879872885E-4</v>
      </c>
      <c r="U57" s="68">
        <f t="shared" si="19"/>
        <v>1.6780777159110193E-4</v>
      </c>
      <c r="V57" s="21">
        <f>VLOOKUP($P$3:$P$96,Tabela2[#All],14,FALSE)</f>
        <v>0</v>
      </c>
      <c r="W57" s="68">
        <f t="shared" si="20"/>
        <v>1.6780777159110193E-4</v>
      </c>
      <c r="X57" s="69">
        <f t="shared" si="21"/>
        <v>2.3972538798728847E-4</v>
      </c>
      <c r="Y57" s="64">
        <f t="shared" si="22"/>
        <v>1.0440598315673694E-2</v>
      </c>
      <c r="Z57" s="68">
        <f t="shared" si="23"/>
        <v>3.6260055594422934E-2</v>
      </c>
      <c r="AA57" s="65">
        <f t="shared" si="24"/>
        <v>1.087801667832688E-3</v>
      </c>
      <c r="AC57">
        <v>55</v>
      </c>
      <c r="AD57" t="s">
        <v>74</v>
      </c>
      <c r="AE57" s="8">
        <v>1.3456587161446116E-2</v>
      </c>
      <c r="AF57">
        <v>55</v>
      </c>
      <c r="AG57" t="s">
        <v>172</v>
      </c>
      <c r="AH57">
        <v>1.149E-2</v>
      </c>
    </row>
    <row r="58" spans="1:34" x14ac:dyDescent="0.25">
      <c r="A58" s="18">
        <v>2.256659</v>
      </c>
      <c r="B58" t="s">
        <v>168</v>
      </c>
      <c r="C58" t="s">
        <v>10</v>
      </c>
      <c r="D58" t="s">
        <v>11</v>
      </c>
      <c r="E58">
        <v>0.7</v>
      </c>
      <c r="F58" t="s">
        <v>54</v>
      </c>
      <c r="G58">
        <v>5102603</v>
      </c>
      <c r="H58" s="2">
        <v>597127.77500499994</v>
      </c>
      <c r="I58" s="17">
        <f t="shared" si="13"/>
        <v>2.6454326295352327E-6</v>
      </c>
      <c r="K58" s="93" t="s">
        <v>149</v>
      </c>
      <c r="L58" s="94">
        <v>7.5495324437464302E-5</v>
      </c>
      <c r="M58" s="95">
        <v>9.1561951209930426E-6</v>
      </c>
      <c r="N58" s="94"/>
      <c r="O58" s="96">
        <v>8.4651519558457346E-5</v>
      </c>
      <c r="P58" s="89" t="str">
        <f t="shared" si="14"/>
        <v>NOVA MUTUM</v>
      </c>
      <c r="Q58" s="64">
        <f t="shared" si="15"/>
        <v>7.5495324437464302E-5</v>
      </c>
      <c r="R58" s="65">
        <f t="shared" si="16"/>
        <v>1.7051734761492517E-4</v>
      </c>
      <c r="S58" s="64">
        <f t="shared" si="17"/>
        <v>9.1561951209930426E-6</v>
      </c>
      <c r="T58" s="68">
        <f t="shared" si="18"/>
        <v>2.454294723834507E-5</v>
      </c>
      <c r="U58" s="68">
        <f t="shared" si="19"/>
        <v>1.7180063066841549E-5</v>
      </c>
      <c r="V58" s="21">
        <f>VLOOKUP($P$3:$P$96,Tabela2[#All],14,FALSE)</f>
        <v>0.15</v>
      </c>
      <c r="W58" s="68">
        <f t="shared" si="20"/>
        <v>0.15001718006306683</v>
      </c>
      <c r="X58" s="69">
        <f t="shared" si="21"/>
        <v>0.21431025723295263</v>
      </c>
      <c r="Y58" s="64">
        <f t="shared" si="22"/>
        <v>0.21448077458056755</v>
      </c>
      <c r="Z58" s="68">
        <f t="shared" si="23"/>
        <v>0.74488880570676808</v>
      </c>
      <c r="AA58" s="65">
        <f t="shared" si="24"/>
        <v>2.2346664171203044E-2</v>
      </c>
      <c r="AC58">
        <v>56</v>
      </c>
      <c r="AD58" t="s">
        <v>207</v>
      </c>
      <c r="AE58" s="8">
        <v>1.3308427645364778E-2</v>
      </c>
      <c r="AF58">
        <v>56</v>
      </c>
      <c r="AG58" t="s">
        <v>205</v>
      </c>
      <c r="AH58">
        <v>1.0970000000000001E-2</v>
      </c>
    </row>
    <row r="59" spans="1:34" x14ac:dyDescent="0.25">
      <c r="A59" s="18">
        <v>7.9999999999999996E-6</v>
      </c>
      <c r="B59" t="s">
        <v>112</v>
      </c>
      <c r="C59" t="s">
        <v>10</v>
      </c>
      <c r="D59" t="s">
        <v>11</v>
      </c>
      <c r="E59">
        <v>0.7</v>
      </c>
      <c r="F59" t="s">
        <v>136</v>
      </c>
      <c r="G59">
        <v>5102637</v>
      </c>
      <c r="H59" s="2">
        <v>941210.06035599997</v>
      </c>
      <c r="I59" s="17">
        <f t="shared" si="13"/>
        <v>5.9497876572652385E-12</v>
      </c>
      <c r="K59" s="93" t="s">
        <v>22</v>
      </c>
      <c r="L59" s="94">
        <v>0.31215984353572002</v>
      </c>
      <c r="M59" s="95"/>
      <c r="N59" s="94"/>
      <c r="O59" s="96">
        <v>0.31215984353572002</v>
      </c>
      <c r="P59" s="89" t="str">
        <f t="shared" si="14"/>
        <v>NOVA NAZARÉ</v>
      </c>
      <c r="Q59" s="64">
        <f t="shared" si="15"/>
        <v>0.31215984353572002</v>
      </c>
      <c r="R59" s="65">
        <f t="shared" si="16"/>
        <v>0.7050591403934211</v>
      </c>
      <c r="S59" s="64">
        <f t="shared" si="17"/>
        <v>0</v>
      </c>
      <c r="T59" s="68">
        <f t="shared" si="18"/>
        <v>0</v>
      </c>
      <c r="U59" s="68">
        <f t="shared" si="19"/>
        <v>0</v>
      </c>
      <c r="V59" s="21">
        <f>VLOOKUP($P$3:$P$96,Tabela2[#All],14,FALSE)</f>
        <v>0</v>
      </c>
      <c r="W59" s="68">
        <f t="shared" si="20"/>
        <v>0</v>
      </c>
      <c r="X59" s="69">
        <f t="shared" si="21"/>
        <v>0</v>
      </c>
      <c r="Y59" s="64">
        <f t="shared" si="22"/>
        <v>0.7050591403934211</v>
      </c>
      <c r="Z59" s="68">
        <f t="shared" si="23"/>
        <v>2.4486607812161427</v>
      </c>
      <c r="AA59" s="65">
        <f t="shared" si="24"/>
        <v>7.3459823436484287E-2</v>
      </c>
      <c r="AC59">
        <v>57</v>
      </c>
      <c r="AD59" t="s">
        <v>44</v>
      </c>
      <c r="AE59" s="8">
        <v>1.3257592175072526E-2</v>
      </c>
      <c r="AF59">
        <v>57</v>
      </c>
      <c r="AG59" t="s">
        <v>140</v>
      </c>
      <c r="AH59">
        <v>1.0460000000000001E-2</v>
      </c>
    </row>
    <row r="60" spans="1:34" x14ac:dyDescent="0.25">
      <c r="A60" s="18">
        <v>3299.456823</v>
      </c>
      <c r="B60" t="s">
        <v>135</v>
      </c>
      <c r="C60" t="s">
        <v>10</v>
      </c>
      <c r="D60" t="s">
        <v>43</v>
      </c>
      <c r="E60">
        <v>0.4</v>
      </c>
      <c r="F60" t="s">
        <v>136</v>
      </c>
      <c r="G60">
        <v>5102637</v>
      </c>
      <c r="H60" s="2">
        <v>941210.06035599997</v>
      </c>
      <c r="I60" s="17">
        <f t="shared" si="13"/>
        <v>1.4022191057974987E-3</v>
      </c>
      <c r="K60" s="93" t="s">
        <v>121</v>
      </c>
      <c r="L60" s="94">
        <v>2.3694471388006712E-2</v>
      </c>
      <c r="M60" s="95">
        <v>0.11898648588593187</v>
      </c>
      <c r="N60" s="94"/>
      <c r="O60" s="96">
        <v>0.14268095727393859</v>
      </c>
      <c r="P60" s="89" t="str">
        <f t="shared" si="14"/>
        <v>NOVA UBIRATÃ</v>
      </c>
      <c r="Q60" s="64">
        <f t="shared" si="15"/>
        <v>2.3694471388006712E-2</v>
      </c>
      <c r="R60" s="65">
        <f t="shared" si="16"/>
        <v>5.3517465410290288E-2</v>
      </c>
      <c r="S60" s="64">
        <f t="shared" si="17"/>
        <v>0.11898648588593187</v>
      </c>
      <c r="T60" s="68">
        <f t="shared" si="18"/>
        <v>0.31894023735678045</v>
      </c>
      <c r="U60" s="68">
        <f t="shared" si="19"/>
        <v>0.22325816614974631</v>
      </c>
      <c r="V60" s="21">
        <f>VLOOKUP($P$3:$P$96,Tabela2[#All],14,FALSE)</f>
        <v>0.15</v>
      </c>
      <c r="W60" s="68">
        <f t="shared" si="20"/>
        <v>0.37325816614974627</v>
      </c>
      <c r="X60" s="69">
        <f t="shared" si="21"/>
        <v>0.53322595164249476</v>
      </c>
      <c r="Y60" s="64">
        <f t="shared" si="22"/>
        <v>0.58674341705278499</v>
      </c>
      <c r="Z60" s="68">
        <f t="shared" si="23"/>
        <v>2.0377518872703457</v>
      </c>
      <c r="AA60" s="65">
        <f t="shared" si="24"/>
        <v>6.1132556618110366E-2</v>
      </c>
      <c r="AC60">
        <v>58</v>
      </c>
      <c r="AD60" t="s">
        <v>225</v>
      </c>
      <c r="AE60" s="8">
        <v>1.2854111118274433E-2</v>
      </c>
      <c r="AF60">
        <v>58</v>
      </c>
      <c r="AG60" t="s">
        <v>214</v>
      </c>
      <c r="AH60">
        <v>9.7599999999999996E-3</v>
      </c>
    </row>
    <row r="61" spans="1:34" x14ac:dyDescent="0.25">
      <c r="A61" s="18">
        <v>1.9999999999999999E-6</v>
      </c>
      <c r="B61" t="s">
        <v>167</v>
      </c>
      <c r="C61" t="s">
        <v>10</v>
      </c>
      <c r="D61" t="s">
        <v>11</v>
      </c>
      <c r="E61">
        <v>0.7</v>
      </c>
      <c r="F61" t="s">
        <v>136</v>
      </c>
      <c r="G61">
        <v>5102637</v>
      </c>
      <c r="H61" s="2">
        <v>941210.06035599997</v>
      </c>
      <c r="I61" s="17">
        <f t="shared" si="13"/>
        <v>1.4874469143163096E-12</v>
      </c>
      <c r="K61" s="93" t="s">
        <v>110</v>
      </c>
      <c r="L61" s="94">
        <v>4.3726526787721013E-3</v>
      </c>
      <c r="M61" s="95">
        <v>5.8429746721871338E-4</v>
      </c>
      <c r="N61" s="94"/>
      <c r="O61" s="96">
        <v>4.9569501459908148E-3</v>
      </c>
      <c r="P61" s="89" t="str">
        <f t="shared" si="14"/>
        <v>NOVA XAVANTINA</v>
      </c>
      <c r="Q61" s="64">
        <f t="shared" si="15"/>
        <v>4.3726526787721013E-3</v>
      </c>
      <c r="R61" s="65">
        <f t="shared" si="16"/>
        <v>9.876282304649691E-3</v>
      </c>
      <c r="S61" s="64">
        <f t="shared" si="17"/>
        <v>5.8429746721871338E-4</v>
      </c>
      <c r="T61" s="68">
        <f t="shared" si="18"/>
        <v>1.5661944421180316E-3</v>
      </c>
      <c r="U61" s="68">
        <f t="shared" si="19"/>
        <v>1.096336109482622E-3</v>
      </c>
      <c r="V61" s="21">
        <f>VLOOKUP($P$3:$P$96,Tabela2[#All],14,FALSE)</f>
        <v>0</v>
      </c>
      <c r="W61" s="68">
        <f t="shared" si="20"/>
        <v>1.096336109482622E-3</v>
      </c>
      <c r="X61" s="69">
        <f t="shared" si="21"/>
        <v>1.5661944421180316E-3</v>
      </c>
      <c r="Y61" s="64">
        <f t="shared" si="22"/>
        <v>1.1442476746767722E-2</v>
      </c>
      <c r="Z61" s="68">
        <f t="shared" si="23"/>
        <v>3.9739565725158056E-2</v>
      </c>
      <c r="AA61" s="65">
        <f t="shared" si="24"/>
        <v>1.1921869717547418E-3</v>
      </c>
      <c r="AC61">
        <v>59</v>
      </c>
      <c r="AD61" t="s">
        <v>294</v>
      </c>
      <c r="AE61" s="8">
        <v>1.2688773398172346E-2</v>
      </c>
      <c r="AF61">
        <v>59</v>
      </c>
      <c r="AG61" t="s">
        <v>176</v>
      </c>
      <c r="AH61">
        <v>8.3300000000000006E-3</v>
      </c>
    </row>
    <row r="62" spans="1:34" x14ac:dyDescent="0.25">
      <c r="A62" s="18">
        <v>274585.284675</v>
      </c>
      <c r="B62" t="s">
        <v>177</v>
      </c>
      <c r="C62" t="s">
        <v>10</v>
      </c>
      <c r="D62" t="s">
        <v>11</v>
      </c>
      <c r="E62">
        <v>0.7</v>
      </c>
      <c r="F62" t="s">
        <v>136</v>
      </c>
      <c r="G62">
        <v>5102637</v>
      </c>
      <c r="H62" s="2">
        <v>941210.06035599997</v>
      </c>
      <c r="I62" s="17">
        <f t="shared" si="13"/>
        <v>0.20421551720324713</v>
      </c>
      <c r="K62" s="93" t="s">
        <v>264</v>
      </c>
      <c r="L62" s="94"/>
      <c r="M62" s="95">
        <v>0.21338799321877275</v>
      </c>
      <c r="N62" s="94"/>
      <c r="O62" s="96">
        <v>0.21338799321877275</v>
      </c>
      <c r="P62" s="89" t="str">
        <f t="shared" si="14"/>
        <v>NOVO MUNDO</v>
      </c>
      <c r="Q62" s="64">
        <f t="shared" si="15"/>
        <v>0</v>
      </c>
      <c r="R62" s="65">
        <f t="shared" si="16"/>
        <v>0</v>
      </c>
      <c r="S62" s="64">
        <f t="shared" si="17"/>
        <v>0.21338799321877275</v>
      </c>
      <c r="T62" s="68">
        <f t="shared" si="18"/>
        <v>0.57198106742581889</v>
      </c>
      <c r="U62" s="68">
        <f t="shared" si="19"/>
        <v>0.40038674719807321</v>
      </c>
      <c r="V62" s="21">
        <f>VLOOKUP($P$3:$P$96,Tabela2[#All],14,FALSE)</f>
        <v>0</v>
      </c>
      <c r="W62" s="68">
        <f t="shared" si="20"/>
        <v>0.40038674719807321</v>
      </c>
      <c r="X62" s="69">
        <f t="shared" si="21"/>
        <v>0.57198106742581889</v>
      </c>
      <c r="Y62" s="64">
        <f t="shared" si="22"/>
        <v>0.57198106742581889</v>
      </c>
      <c r="Z62" s="68">
        <f t="shared" si="23"/>
        <v>1.9864824482982022</v>
      </c>
      <c r="AA62" s="65">
        <f t="shared" si="24"/>
        <v>5.9594473448946063E-2</v>
      </c>
      <c r="AC62">
        <v>60</v>
      </c>
      <c r="AD62" t="s">
        <v>38</v>
      </c>
      <c r="AE62" s="8">
        <v>1.2419056156975614E-2</v>
      </c>
      <c r="AF62">
        <v>60</v>
      </c>
      <c r="AG62" t="s">
        <v>196</v>
      </c>
      <c r="AH62">
        <v>7.8100000000000001E-3</v>
      </c>
    </row>
    <row r="63" spans="1:34" x14ac:dyDescent="0.25">
      <c r="A63" s="18">
        <v>25349.098172000002</v>
      </c>
      <c r="B63" t="s">
        <v>191</v>
      </c>
      <c r="C63" t="s">
        <v>342</v>
      </c>
      <c r="D63" t="s">
        <v>184</v>
      </c>
      <c r="E63">
        <v>0.2</v>
      </c>
      <c r="F63" t="s">
        <v>192</v>
      </c>
      <c r="G63">
        <v>5102678</v>
      </c>
      <c r="H63" s="2">
        <v>515803.29052600003</v>
      </c>
      <c r="I63" s="17">
        <f t="shared" si="13"/>
        <v>9.8289788520541585E-3</v>
      </c>
      <c r="K63" s="93" t="s">
        <v>221</v>
      </c>
      <c r="L63" s="94"/>
      <c r="M63" s="95">
        <v>0.37306828035256145</v>
      </c>
      <c r="N63" s="94"/>
      <c r="O63" s="96">
        <v>0.37306828035256145</v>
      </c>
      <c r="P63" s="89" t="str">
        <f t="shared" si="14"/>
        <v>NOVO SANTO ANTÔNIO</v>
      </c>
      <c r="Q63" s="64">
        <f t="shared" si="15"/>
        <v>0</v>
      </c>
      <c r="R63" s="65">
        <f t="shared" si="16"/>
        <v>0</v>
      </c>
      <c r="S63" s="64">
        <f t="shared" si="17"/>
        <v>0.37306828035256145</v>
      </c>
      <c r="T63" s="68">
        <f t="shared" si="18"/>
        <v>1</v>
      </c>
      <c r="U63" s="68">
        <f t="shared" si="19"/>
        <v>0.7</v>
      </c>
      <c r="V63" s="21">
        <f>VLOOKUP($P$3:$P$96,Tabela2[#All],14,FALSE)</f>
        <v>0</v>
      </c>
      <c r="W63" s="68">
        <f t="shared" si="20"/>
        <v>0.7</v>
      </c>
      <c r="X63" s="69">
        <f t="shared" si="21"/>
        <v>1</v>
      </c>
      <c r="Y63" s="64">
        <f t="shared" si="22"/>
        <v>1</v>
      </c>
      <c r="Z63" s="68">
        <f t="shared" si="23"/>
        <v>3.4729863651576758</v>
      </c>
      <c r="AA63" s="65">
        <f t="shared" si="24"/>
        <v>0.10418959095473028</v>
      </c>
      <c r="AC63">
        <v>61</v>
      </c>
      <c r="AD63" t="s">
        <v>239</v>
      </c>
      <c r="AE63" s="8">
        <v>1.0681795855125893E-2</v>
      </c>
      <c r="AF63">
        <v>61</v>
      </c>
      <c r="AG63" t="s">
        <v>993</v>
      </c>
      <c r="AH63">
        <v>7.43E-3</v>
      </c>
    </row>
    <row r="64" spans="1:34" x14ac:dyDescent="0.25">
      <c r="A64" s="18">
        <v>13530.019087000001</v>
      </c>
      <c r="B64" t="s">
        <v>215</v>
      </c>
      <c r="C64" t="s">
        <v>342</v>
      </c>
      <c r="D64" t="s">
        <v>184</v>
      </c>
      <c r="E64">
        <v>0.2</v>
      </c>
      <c r="F64" t="s">
        <v>192</v>
      </c>
      <c r="G64">
        <v>5102678</v>
      </c>
      <c r="H64" s="2">
        <v>515803.29052600003</v>
      </c>
      <c r="I64" s="17">
        <f t="shared" si="13"/>
        <v>5.2461933979531276E-3</v>
      </c>
      <c r="K64" s="93" t="s">
        <v>145</v>
      </c>
      <c r="L64" s="94">
        <v>1.5686541318786822E-2</v>
      </c>
      <c r="M64" s="95"/>
      <c r="N64" s="94"/>
      <c r="O64" s="96">
        <v>1.5686541318786822E-2</v>
      </c>
      <c r="P64" s="89" t="str">
        <f t="shared" si="14"/>
        <v>NOVO SÃO JOAQUIM</v>
      </c>
      <c r="Q64" s="64">
        <f t="shared" si="15"/>
        <v>1.5686541318786822E-2</v>
      </c>
      <c r="R64" s="65">
        <f t="shared" si="16"/>
        <v>3.543037186557324E-2</v>
      </c>
      <c r="S64" s="64">
        <f t="shared" si="17"/>
        <v>0</v>
      </c>
      <c r="T64" s="68">
        <f t="shared" si="18"/>
        <v>0</v>
      </c>
      <c r="U64" s="68">
        <f t="shared" si="19"/>
        <v>0</v>
      </c>
      <c r="V64" s="21">
        <f>VLOOKUP($P$3:$P$100,Tabela2[#All],14,FALSE)</f>
        <v>0</v>
      </c>
      <c r="W64" s="68">
        <f t="shared" si="20"/>
        <v>0</v>
      </c>
      <c r="X64" s="69">
        <f t="shared" si="21"/>
        <v>0</v>
      </c>
      <c r="Y64" s="64">
        <f t="shared" si="22"/>
        <v>3.543037186557324E-2</v>
      </c>
      <c r="Z64" s="68">
        <f t="shared" si="23"/>
        <v>0.12304919840160197</v>
      </c>
      <c r="AA64" s="65">
        <f t="shared" si="24"/>
        <v>3.6914759520480589E-3</v>
      </c>
      <c r="AC64">
        <v>62</v>
      </c>
      <c r="AD64" t="s">
        <v>198</v>
      </c>
      <c r="AE64" s="8">
        <v>1.0346893351257913E-2</v>
      </c>
      <c r="AF64">
        <v>62</v>
      </c>
      <c r="AG64" t="s">
        <v>207</v>
      </c>
      <c r="AH64">
        <v>6.8599999999999998E-3</v>
      </c>
    </row>
    <row r="65" spans="1:34" x14ac:dyDescent="0.25">
      <c r="A65" s="18">
        <v>1053.0994659999999</v>
      </c>
      <c r="B65" t="s">
        <v>242</v>
      </c>
      <c r="C65" t="s">
        <v>342</v>
      </c>
      <c r="D65" t="s">
        <v>238</v>
      </c>
      <c r="E65">
        <v>1</v>
      </c>
      <c r="F65" t="s">
        <v>192</v>
      </c>
      <c r="G65">
        <v>5102678</v>
      </c>
      <c r="H65" s="2">
        <v>515803.29052600003</v>
      </c>
      <c r="I65" s="17">
        <f t="shared" si="13"/>
        <v>2.0416687627682292E-3</v>
      </c>
      <c r="K65" s="93" t="s">
        <v>33</v>
      </c>
      <c r="L65" s="94">
        <v>0.11740735637173323</v>
      </c>
      <c r="M65" s="95">
        <v>1.637609399489283E-3</v>
      </c>
      <c r="N65" s="94"/>
      <c r="O65" s="96">
        <v>0.11904496577122252</v>
      </c>
      <c r="P65" s="89" t="str">
        <f t="shared" si="14"/>
        <v>PARANATINGA</v>
      </c>
      <c r="Q65" s="64">
        <f t="shared" si="15"/>
        <v>0.11740735637173323</v>
      </c>
      <c r="R65" s="65">
        <f t="shared" si="16"/>
        <v>0.26518186587265502</v>
      </c>
      <c r="S65" s="64">
        <f t="shared" si="17"/>
        <v>1.637609399489283E-3</v>
      </c>
      <c r="T65" s="68">
        <f t="shared" si="18"/>
        <v>4.389570182545913E-3</v>
      </c>
      <c r="U65" s="68">
        <f t="shared" si="19"/>
        <v>3.072699127782139E-3</v>
      </c>
      <c r="V65" s="21">
        <f>VLOOKUP($P$3:$P$96,Tabela2[#All],14,FALSE)</f>
        <v>0</v>
      </c>
      <c r="W65" s="68">
        <f t="shared" si="20"/>
        <v>3.072699127782139E-3</v>
      </c>
      <c r="X65" s="69">
        <f t="shared" si="21"/>
        <v>4.389570182545913E-3</v>
      </c>
      <c r="Y65" s="64">
        <f t="shared" si="22"/>
        <v>0.26957143605520095</v>
      </c>
      <c r="Z65" s="68">
        <f t="shared" si="23"/>
        <v>0.93621792185568709</v>
      </c>
      <c r="AA65" s="65">
        <f t="shared" si="24"/>
        <v>2.8086537655670613E-2</v>
      </c>
      <c r="AC65">
        <v>63</v>
      </c>
      <c r="AD65" t="s">
        <v>230</v>
      </c>
      <c r="AE65" s="8">
        <v>9.1880325327939622E-3</v>
      </c>
      <c r="AF65">
        <v>63</v>
      </c>
      <c r="AG65" t="s">
        <v>225</v>
      </c>
      <c r="AH65">
        <v>6.5599999999999999E-3</v>
      </c>
    </row>
    <row r="66" spans="1:34" x14ac:dyDescent="0.25">
      <c r="A66" s="18">
        <v>16.946947999999999</v>
      </c>
      <c r="B66" t="s">
        <v>76</v>
      </c>
      <c r="C66" t="s">
        <v>10</v>
      </c>
      <c r="D66" t="s">
        <v>11</v>
      </c>
      <c r="E66">
        <v>0.7</v>
      </c>
      <c r="F66" t="s">
        <v>79</v>
      </c>
      <c r="G66">
        <v>5102686</v>
      </c>
      <c r="H66" s="2">
        <v>678100.69216600002</v>
      </c>
      <c r="I66" s="17">
        <f t="shared" ref="I66:I97" si="25">A66/H66*E66</f>
        <v>1.7494250834794828E-5</v>
      </c>
      <c r="K66" s="93" t="s">
        <v>158</v>
      </c>
      <c r="L66" s="94">
        <v>1.5621605195614182E-5</v>
      </c>
      <c r="M66" s="95">
        <v>4.3718550633512457E-5</v>
      </c>
      <c r="N66" s="94"/>
      <c r="O66" s="96">
        <v>5.9340155829126639E-5</v>
      </c>
      <c r="P66" s="89" t="str">
        <f t="shared" si="14"/>
        <v>PEDRA PRETA</v>
      </c>
      <c r="Q66" s="64">
        <f t="shared" si="15"/>
        <v>1.5621605195614182E-5</v>
      </c>
      <c r="R66" s="65">
        <f t="shared" si="16"/>
        <v>3.5283704034547933E-5</v>
      </c>
      <c r="S66" s="64">
        <f t="shared" si="17"/>
        <v>4.3718550633512457E-5</v>
      </c>
      <c r="T66" s="68">
        <f t="shared" si="18"/>
        <v>1.1718645871527064E-4</v>
      </c>
      <c r="U66" s="68">
        <f t="shared" si="19"/>
        <v>8.203052110068944E-5</v>
      </c>
      <c r="V66" s="21">
        <f>VLOOKUP($P$3:$P$96,Tabela2[#All],14,FALSE)</f>
        <v>0</v>
      </c>
      <c r="W66" s="68">
        <f t="shared" si="20"/>
        <v>8.203052110068944E-5</v>
      </c>
      <c r="X66" s="69">
        <f t="shared" si="21"/>
        <v>1.1718645871527064E-4</v>
      </c>
      <c r="Y66" s="64">
        <f t="shared" si="22"/>
        <v>1.5247016274981857E-4</v>
      </c>
      <c r="Z66" s="68">
        <f t="shared" si="23"/>
        <v>5.2952679632349163E-4</v>
      </c>
      <c r="AA66" s="65">
        <f t="shared" si="24"/>
        <v>1.5885803889704747E-5</v>
      </c>
      <c r="AC66">
        <v>64</v>
      </c>
      <c r="AD66" t="s">
        <v>159</v>
      </c>
      <c r="AE66" s="8">
        <v>7.0384547189783738E-3</v>
      </c>
      <c r="AF66">
        <v>64</v>
      </c>
      <c r="AG66" t="s">
        <v>294</v>
      </c>
      <c r="AH66">
        <v>6.4999999999999997E-3</v>
      </c>
    </row>
    <row r="67" spans="1:34" x14ac:dyDescent="0.25">
      <c r="A67" s="18">
        <v>20289.031489000001</v>
      </c>
      <c r="B67" t="s">
        <v>170</v>
      </c>
      <c r="C67" t="s">
        <v>10</v>
      </c>
      <c r="D67" t="s">
        <v>43</v>
      </c>
      <c r="E67">
        <v>0.4</v>
      </c>
      <c r="F67" t="s">
        <v>79</v>
      </c>
      <c r="G67">
        <v>5102686</v>
      </c>
      <c r="H67" s="2">
        <v>678100.69216600002</v>
      </c>
      <c r="I67" s="17">
        <f t="shared" si="25"/>
        <v>1.1968152649537905E-2</v>
      </c>
      <c r="K67" s="93" t="s">
        <v>49</v>
      </c>
      <c r="L67" s="94">
        <v>0.30417957402510176</v>
      </c>
      <c r="M67" s="95"/>
      <c r="N67" s="94"/>
      <c r="O67" s="96">
        <v>0.30417957402510176</v>
      </c>
      <c r="P67" s="89" t="str">
        <f t="shared" ref="P67:P100" si="26">K67</f>
        <v>PEIXOTO DE AZEVEDO</v>
      </c>
      <c r="Q67" s="64">
        <f t="shared" ref="Q67:Q100" si="27">L67</f>
        <v>0.30417957402510176</v>
      </c>
      <c r="R67" s="65">
        <f t="shared" ref="R67:R98" si="28">(Q67-$T$106)/($T$105-$T$106)</f>
        <v>0.68703452230823014</v>
      </c>
      <c r="S67" s="64">
        <f t="shared" ref="S67:S100" si="29">M67</f>
        <v>0</v>
      </c>
      <c r="T67" s="68">
        <f t="shared" ref="T67:T98" si="30">(S67-$S$106)/($S$105-$S$106)</f>
        <v>0</v>
      </c>
      <c r="U67" s="68">
        <f t="shared" ref="U67:U98" si="31">T67*0.7</f>
        <v>0</v>
      </c>
      <c r="V67" s="21">
        <f>VLOOKUP($P$3:$P$96,Tabela2[#All],14,FALSE)</f>
        <v>0</v>
      </c>
      <c r="W67" s="68">
        <f t="shared" ref="W67:W98" si="32">SUM(U67:V67)</f>
        <v>0</v>
      </c>
      <c r="X67" s="69">
        <f t="shared" ref="X67:X98" si="33">(W67-$U$106)/($U$105-$U$106)</f>
        <v>0</v>
      </c>
      <c r="Y67" s="64">
        <f t="shared" ref="Y67:Y98" si="34">X67+R67</f>
        <v>0.68703452230823014</v>
      </c>
      <c r="Z67" s="68">
        <f t="shared" ref="Z67:Z98" si="35">Y67/$Y$101*100</f>
        <v>2.3860615283691002</v>
      </c>
      <c r="AA67" s="65">
        <f t="shared" ref="AA67:AA98" si="36">Z67*3/100</f>
        <v>7.1581845851073009E-2</v>
      </c>
      <c r="AC67">
        <v>65</v>
      </c>
      <c r="AD67" t="s">
        <v>176</v>
      </c>
      <c r="AE67" s="8">
        <v>6.3442503536240589E-3</v>
      </c>
      <c r="AF67">
        <v>65</v>
      </c>
      <c r="AG67" t="s">
        <v>992</v>
      </c>
      <c r="AH67">
        <v>5.9800000000000001E-3</v>
      </c>
    </row>
    <row r="68" spans="1:34" x14ac:dyDescent="0.25">
      <c r="A68" s="18">
        <v>5357.8494499999997</v>
      </c>
      <c r="B68" t="s">
        <v>87</v>
      </c>
      <c r="C68" t="s">
        <v>10</v>
      </c>
      <c r="D68" t="s">
        <v>11</v>
      </c>
      <c r="E68">
        <v>0.7</v>
      </c>
      <c r="F68" t="s">
        <v>88</v>
      </c>
      <c r="G68">
        <v>5102694</v>
      </c>
      <c r="H68" s="2">
        <v>344591.82027700002</v>
      </c>
      <c r="I68" s="17">
        <f t="shared" si="25"/>
        <v>1.0883875920168871E-2</v>
      </c>
      <c r="K68" s="93" t="s">
        <v>35</v>
      </c>
      <c r="L68" s="94">
        <v>4.9351169315025728E-3</v>
      </c>
      <c r="M68" s="95"/>
      <c r="N68" s="94"/>
      <c r="O68" s="96">
        <v>4.9351169315025728E-3</v>
      </c>
      <c r="P68" s="89" t="str">
        <f t="shared" si="26"/>
        <v>PLANALTO DA SERRA</v>
      </c>
      <c r="Q68" s="64">
        <f t="shared" si="27"/>
        <v>4.9351169315025728E-3</v>
      </c>
      <c r="R68" s="65">
        <f t="shared" si="28"/>
        <v>1.1146690945429251E-2</v>
      </c>
      <c r="S68" s="64">
        <f t="shared" si="29"/>
        <v>0</v>
      </c>
      <c r="T68" s="68">
        <f t="shared" si="30"/>
        <v>0</v>
      </c>
      <c r="U68" s="68">
        <f t="shared" si="31"/>
        <v>0</v>
      </c>
      <c r="V68" s="21">
        <f>VLOOKUP($P$3:$P$96,Tabela2[#All],14,FALSE)</f>
        <v>0</v>
      </c>
      <c r="W68" s="68">
        <f t="shared" si="32"/>
        <v>0</v>
      </c>
      <c r="X68" s="69">
        <f t="shared" si="33"/>
        <v>0</v>
      </c>
      <c r="Y68" s="64">
        <f t="shared" si="34"/>
        <v>1.1146690945429251E-2</v>
      </c>
      <c r="Z68" s="68">
        <f t="shared" si="35"/>
        <v>3.8712305670102309E-2</v>
      </c>
      <c r="AA68" s="65">
        <f t="shared" si="36"/>
        <v>1.1613691701030692E-3</v>
      </c>
      <c r="AC68">
        <v>66</v>
      </c>
      <c r="AD68" t="s">
        <v>166</v>
      </c>
      <c r="AE68" s="8">
        <v>6.1262335060581832E-3</v>
      </c>
      <c r="AF68">
        <v>66</v>
      </c>
      <c r="AG68" t="s">
        <v>982</v>
      </c>
      <c r="AH68">
        <v>5.4299999999999999E-3</v>
      </c>
    </row>
    <row r="69" spans="1:34" x14ac:dyDescent="0.25">
      <c r="A69" s="18">
        <v>54376.902696999998</v>
      </c>
      <c r="B69" t="s">
        <v>116</v>
      </c>
      <c r="C69" t="s">
        <v>10</v>
      </c>
      <c r="D69" t="s">
        <v>11</v>
      </c>
      <c r="E69">
        <v>0.7</v>
      </c>
      <c r="F69" t="s">
        <v>119</v>
      </c>
      <c r="G69">
        <v>5102702</v>
      </c>
      <c r="H69" s="2">
        <v>1083593.2149960001</v>
      </c>
      <c r="I69" s="17">
        <f t="shared" si="25"/>
        <v>3.5127418076386266E-2</v>
      </c>
      <c r="K69" s="93" t="s">
        <v>249</v>
      </c>
      <c r="L69" s="94"/>
      <c r="M69" s="95">
        <v>8.623705156680439E-2</v>
      </c>
      <c r="N69" s="94"/>
      <c r="O69" s="96">
        <v>8.623705156680439E-2</v>
      </c>
      <c r="P69" s="89" t="str">
        <f t="shared" si="26"/>
        <v>POCONÉ</v>
      </c>
      <c r="Q69" s="64">
        <f t="shared" si="27"/>
        <v>0</v>
      </c>
      <c r="R69" s="65">
        <f t="shared" si="28"/>
        <v>0</v>
      </c>
      <c r="S69" s="64">
        <f t="shared" si="29"/>
        <v>8.623705156680439E-2</v>
      </c>
      <c r="T69" s="68">
        <f t="shared" si="30"/>
        <v>0.23115621484975249</v>
      </c>
      <c r="U69" s="68">
        <f t="shared" si="31"/>
        <v>0.16180935039482675</v>
      </c>
      <c r="V69" s="21">
        <f>VLOOKUP($P$3:$P$96,Tabela2[#All],14,FALSE)</f>
        <v>0</v>
      </c>
      <c r="W69" s="68">
        <f t="shared" si="32"/>
        <v>0.16180935039482675</v>
      </c>
      <c r="X69" s="69">
        <f t="shared" si="33"/>
        <v>0.23115621484975252</v>
      </c>
      <c r="Y69" s="64">
        <f t="shared" si="34"/>
        <v>0.23115621484975252</v>
      </c>
      <c r="Z69" s="68">
        <f t="shared" si="35"/>
        <v>0.80280238239464863</v>
      </c>
      <c r="AA69" s="65">
        <f t="shared" si="36"/>
        <v>2.4084071471839458E-2</v>
      </c>
      <c r="AC69">
        <v>67</v>
      </c>
      <c r="AD69" t="s">
        <v>200</v>
      </c>
      <c r="AE69" s="8">
        <v>6.067933182790748E-3</v>
      </c>
      <c r="AF69">
        <v>67</v>
      </c>
      <c r="AG69" t="s">
        <v>145</v>
      </c>
      <c r="AH69">
        <v>4.8500000000000001E-3</v>
      </c>
    </row>
    <row r="70" spans="1:34" x14ac:dyDescent="0.25">
      <c r="A70" s="18">
        <v>15933.810407000001</v>
      </c>
      <c r="B70" t="s">
        <v>128</v>
      </c>
      <c r="C70" t="s">
        <v>10</v>
      </c>
      <c r="D70" t="s">
        <v>11</v>
      </c>
      <c r="E70">
        <v>0.7</v>
      </c>
      <c r="F70" t="s">
        <v>119</v>
      </c>
      <c r="G70">
        <v>5102702</v>
      </c>
      <c r="H70" s="2">
        <v>1083593.2149960001</v>
      </c>
      <c r="I70" s="17">
        <f t="shared" si="25"/>
        <v>1.0293223629072994E-2</v>
      </c>
      <c r="K70" s="93" t="s">
        <v>209</v>
      </c>
      <c r="L70" s="94"/>
      <c r="M70" s="95">
        <v>2.097355554453692E-2</v>
      </c>
      <c r="N70" s="94"/>
      <c r="O70" s="96">
        <v>2.097355554453692E-2</v>
      </c>
      <c r="P70" s="89" t="str">
        <f t="shared" si="26"/>
        <v>PONTE BRANCA</v>
      </c>
      <c r="Q70" s="64">
        <f t="shared" si="27"/>
        <v>0</v>
      </c>
      <c r="R70" s="65">
        <f t="shared" si="28"/>
        <v>0</v>
      </c>
      <c r="S70" s="64">
        <f t="shared" si="29"/>
        <v>2.097355554453692E-2</v>
      </c>
      <c r="T70" s="68">
        <f t="shared" si="30"/>
        <v>5.6219080123124487E-2</v>
      </c>
      <c r="U70" s="68">
        <f t="shared" si="31"/>
        <v>3.935335608618714E-2</v>
      </c>
      <c r="V70" s="21">
        <f>VLOOKUP($P$3:$P$96,Tabela2[#All],14,FALSE)</f>
        <v>0</v>
      </c>
      <c r="W70" s="68">
        <f t="shared" si="32"/>
        <v>3.935335608618714E-2</v>
      </c>
      <c r="X70" s="69">
        <f t="shared" si="33"/>
        <v>5.6219080123124487E-2</v>
      </c>
      <c r="Y70" s="64">
        <f t="shared" si="34"/>
        <v>5.6219080123124487E-2</v>
      </c>
      <c r="Z70" s="68">
        <f t="shared" si="35"/>
        <v>0.19524809872931825</v>
      </c>
      <c r="AA70" s="65">
        <f t="shared" si="36"/>
        <v>5.8574429618795474E-3</v>
      </c>
      <c r="AC70">
        <v>68</v>
      </c>
      <c r="AD70" t="s">
        <v>209</v>
      </c>
      <c r="AE70" s="8">
        <v>5.8574429618795474E-3</v>
      </c>
      <c r="AF70">
        <v>68</v>
      </c>
      <c r="AG70" t="s">
        <v>92</v>
      </c>
      <c r="AH70">
        <v>4.3899999999999998E-3</v>
      </c>
    </row>
    <row r="71" spans="1:34" x14ac:dyDescent="0.25">
      <c r="A71" s="18">
        <v>161286.402691</v>
      </c>
      <c r="B71" t="s">
        <v>130</v>
      </c>
      <c r="C71" t="s">
        <v>10</v>
      </c>
      <c r="D71" t="s">
        <v>11</v>
      </c>
      <c r="E71">
        <v>0.7</v>
      </c>
      <c r="F71" t="s">
        <v>119</v>
      </c>
      <c r="G71">
        <v>5102702</v>
      </c>
      <c r="H71" s="2">
        <v>1083593.2149960001</v>
      </c>
      <c r="I71" s="17">
        <f t="shared" si="25"/>
        <v>0.10419083501193457</v>
      </c>
      <c r="K71" s="93" t="s">
        <v>113</v>
      </c>
      <c r="L71" s="94">
        <v>3.801680678399838E-3</v>
      </c>
      <c r="M71" s="95">
        <v>7.1243839593221614E-2</v>
      </c>
      <c r="N71" s="94"/>
      <c r="O71" s="96">
        <v>7.5045520271621452E-2</v>
      </c>
      <c r="P71" s="89" t="str">
        <f t="shared" si="26"/>
        <v>PONTES E LACERDA</v>
      </c>
      <c r="Q71" s="64">
        <f t="shared" si="27"/>
        <v>3.801680678399838E-3</v>
      </c>
      <c r="R71" s="65">
        <f t="shared" si="28"/>
        <v>8.5866576584702585E-3</v>
      </c>
      <c r="S71" s="64">
        <f t="shared" si="29"/>
        <v>7.1243839593221614E-2</v>
      </c>
      <c r="T71" s="68">
        <f t="shared" si="30"/>
        <v>0.19096729297353801</v>
      </c>
      <c r="U71" s="68">
        <f t="shared" si="31"/>
        <v>0.13367710508147659</v>
      </c>
      <c r="V71" s="21">
        <f>VLOOKUP($P$3:$P$96,Tabela2[#All],14,FALSE)</f>
        <v>0</v>
      </c>
      <c r="W71" s="68">
        <f t="shared" si="32"/>
        <v>0.13367710508147659</v>
      </c>
      <c r="X71" s="69">
        <f t="shared" si="33"/>
        <v>0.19096729297353801</v>
      </c>
      <c r="Y71" s="64">
        <f t="shared" si="34"/>
        <v>0.19955395063200826</v>
      </c>
      <c r="Z71" s="68">
        <f t="shared" si="35"/>
        <v>0.69304814965831263</v>
      </c>
      <c r="AA71" s="65">
        <f t="shared" si="36"/>
        <v>2.0791444489749379E-2</v>
      </c>
      <c r="AC71">
        <v>69</v>
      </c>
      <c r="AD71" t="s">
        <v>147</v>
      </c>
      <c r="AE71" s="8">
        <v>5.7955369413192955E-3</v>
      </c>
      <c r="AF71">
        <v>69</v>
      </c>
      <c r="AG71" t="s">
        <v>988</v>
      </c>
      <c r="AH71">
        <v>4.1599999999999996E-3</v>
      </c>
    </row>
    <row r="72" spans="1:34" x14ac:dyDescent="0.25">
      <c r="A72" s="18">
        <v>117228.993222</v>
      </c>
      <c r="B72" t="s">
        <v>191</v>
      </c>
      <c r="C72" t="s">
        <v>342</v>
      </c>
      <c r="D72" t="s">
        <v>184</v>
      </c>
      <c r="E72">
        <v>0.2</v>
      </c>
      <c r="F72" t="s">
        <v>196</v>
      </c>
      <c r="G72">
        <v>5103007</v>
      </c>
      <c r="H72" s="2">
        <v>659955.29788900004</v>
      </c>
      <c r="I72" s="17">
        <f t="shared" si="25"/>
        <v>3.5526343555989492E-2</v>
      </c>
      <c r="K72" s="93" t="s">
        <v>175</v>
      </c>
      <c r="L72" s="94">
        <v>0.11904959907377054</v>
      </c>
      <c r="M72" s="95">
        <v>3.3280387702414369E-4</v>
      </c>
      <c r="N72" s="94"/>
      <c r="O72" s="96">
        <v>0.11938240295079468</v>
      </c>
      <c r="P72" s="89" t="str">
        <f t="shared" si="26"/>
        <v>PORTO ALEGRE DO NORTE</v>
      </c>
      <c r="Q72" s="64">
        <f t="shared" si="27"/>
        <v>0.11904959907377054</v>
      </c>
      <c r="R72" s="65">
        <f t="shared" si="28"/>
        <v>0.26889111372049135</v>
      </c>
      <c r="S72" s="64">
        <f t="shared" si="29"/>
        <v>3.3280387702414369E-4</v>
      </c>
      <c r="T72" s="68">
        <f t="shared" si="30"/>
        <v>8.9207229494191621E-4</v>
      </c>
      <c r="U72" s="68">
        <f t="shared" si="31"/>
        <v>6.2445060645934132E-4</v>
      </c>
      <c r="V72" s="21">
        <f>VLOOKUP($P$3:$P$96,Tabela2[#All],14,FALSE)</f>
        <v>0</v>
      </c>
      <c r="W72" s="68">
        <f t="shared" si="32"/>
        <v>6.2445060645934132E-4</v>
      </c>
      <c r="X72" s="69">
        <f t="shared" si="33"/>
        <v>8.9207229494191621E-4</v>
      </c>
      <c r="Y72" s="64">
        <f t="shared" si="34"/>
        <v>0.26978318601543327</v>
      </c>
      <c r="Z72" s="68">
        <f t="shared" si="35"/>
        <v>0.93695332658039665</v>
      </c>
      <c r="AA72" s="65">
        <f t="shared" si="36"/>
        <v>2.8108599797411902E-2</v>
      </c>
      <c r="AC72">
        <v>70</v>
      </c>
      <c r="AD72" t="s">
        <v>192</v>
      </c>
      <c r="AE72" s="8">
        <v>4.7803492215228414E-3</v>
      </c>
      <c r="AF72">
        <v>70</v>
      </c>
      <c r="AG72" t="s">
        <v>984</v>
      </c>
      <c r="AH72">
        <v>3.7000000000000002E-3</v>
      </c>
    </row>
    <row r="73" spans="1:34" x14ac:dyDescent="0.25">
      <c r="A73" s="18">
        <v>8380.9191960000007</v>
      </c>
      <c r="B73" t="s">
        <v>203</v>
      </c>
      <c r="C73" t="s">
        <v>342</v>
      </c>
      <c r="D73" t="s">
        <v>184</v>
      </c>
      <c r="E73">
        <v>0.2</v>
      </c>
      <c r="F73" t="s">
        <v>196</v>
      </c>
      <c r="G73">
        <v>5103007</v>
      </c>
      <c r="H73" s="2">
        <v>659955.29788900004</v>
      </c>
      <c r="I73" s="17">
        <f t="shared" si="25"/>
        <v>2.5398445085017302E-3</v>
      </c>
      <c r="K73" s="93" t="s">
        <v>140</v>
      </c>
      <c r="L73" s="94">
        <v>1.0947430845505552E-2</v>
      </c>
      <c r="M73" s="95">
        <v>3.9354668384293932E-2</v>
      </c>
      <c r="N73" s="94"/>
      <c r="O73" s="96">
        <v>5.0302099229799488E-2</v>
      </c>
      <c r="P73" s="89" t="str">
        <f t="shared" si="26"/>
        <v>PORTO ESPERIDIÃO</v>
      </c>
      <c r="Q73" s="64">
        <f t="shared" si="27"/>
        <v>1.0947430845505552E-2</v>
      </c>
      <c r="R73" s="65">
        <f t="shared" si="28"/>
        <v>2.4726390473620741E-2</v>
      </c>
      <c r="S73" s="64">
        <f t="shared" si="29"/>
        <v>3.9354668384293932E-2</v>
      </c>
      <c r="T73" s="68">
        <f t="shared" si="30"/>
        <v>0.10548918376845791</v>
      </c>
      <c r="U73" s="68">
        <f t="shared" si="31"/>
        <v>7.3842428637920537E-2</v>
      </c>
      <c r="V73" s="21">
        <f>VLOOKUP($P$3:$P$96,Tabela2[#All],14,FALSE)</f>
        <v>0</v>
      </c>
      <c r="W73" s="68">
        <f t="shared" si="32"/>
        <v>7.3842428637920537E-2</v>
      </c>
      <c r="X73" s="69">
        <f t="shared" si="33"/>
        <v>0.10548918376845792</v>
      </c>
      <c r="Y73" s="64">
        <f t="shared" si="34"/>
        <v>0.13021557424207866</v>
      </c>
      <c r="Z73" s="68">
        <f t="shared" si="35"/>
        <v>0.45223691387391624</v>
      </c>
      <c r="AA73" s="65">
        <f t="shared" si="36"/>
        <v>1.3567107416217488E-2</v>
      </c>
      <c r="AC73">
        <v>71</v>
      </c>
      <c r="AD73" t="s">
        <v>145</v>
      </c>
      <c r="AE73" s="8">
        <v>3.6914759520480589E-3</v>
      </c>
      <c r="AF73">
        <v>71</v>
      </c>
      <c r="AG73" t="s">
        <v>985</v>
      </c>
      <c r="AH73">
        <v>3.3600000000000001E-3</v>
      </c>
    </row>
    <row r="74" spans="1:34" x14ac:dyDescent="0.25">
      <c r="A74" s="18">
        <v>26389.486164999998</v>
      </c>
      <c r="B74" t="s">
        <v>215</v>
      </c>
      <c r="C74" t="s">
        <v>342</v>
      </c>
      <c r="D74" t="s">
        <v>184</v>
      </c>
      <c r="E74">
        <v>0.2</v>
      </c>
      <c r="F74" t="s">
        <v>196</v>
      </c>
      <c r="G74">
        <v>5103007</v>
      </c>
      <c r="H74" s="2">
        <v>659955.29788900004</v>
      </c>
      <c r="I74" s="17">
        <f t="shared" si="25"/>
        <v>7.9973556540608396E-3</v>
      </c>
      <c r="K74" s="93" t="s">
        <v>201</v>
      </c>
      <c r="L74" s="94"/>
      <c r="M74" s="95">
        <v>0.14008650507443118</v>
      </c>
      <c r="N74" s="94"/>
      <c r="O74" s="96">
        <v>0.14008650507443118</v>
      </c>
      <c r="P74" s="89" t="str">
        <f t="shared" si="26"/>
        <v>PORTO ESTRELA</v>
      </c>
      <c r="Q74" s="64">
        <f t="shared" si="27"/>
        <v>0</v>
      </c>
      <c r="R74" s="65">
        <f t="shared" si="28"/>
        <v>0</v>
      </c>
      <c r="S74" s="64">
        <f t="shared" si="29"/>
        <v>0.14008650507443118</v>
      </c>
      <c r="T74" s="68">
        <f t="shared" si="30"/>
        <v>0.37549830004857276</v>
      </c>
      <c r="U74" s="68">
        <f t="shared" si="31"/>
        <v>0.2628488100340009</v>
      </c>
      <c r="V74" s="21">
        <f>VLOOKUP($P$3:$P$96,Tabela2[#All],14,FALSE)</f>
        <v>0</v>
      </c>
      <c r="W74" s="68">
        <f t="shared" si="32"/>
        <v>0.2628488100340009</v>
      </c>
      <c r="X74" s="69">
        <f t="shared" si="33"/>
        <v>0.37549830004857276</v>
      </c>
      <c r="Y74" s="64">
        <f t="shared" si="34"/>
        <v>0.37549830004857276</v>
      </c>
      <c r="Z74" s="68">
        <f t="shared" si="35"/>
        <v>1.3041004762085788</v>
      </c>
      <c r="AA74" s="65">
        <f t="shared" si="36"/>
        <v>3.9123014286257363E-2</v>
      </c>
      <c r="AC74">
        <v>72</v>
      </c>
      <c r="AD74" t="s">
        <v>214</v>
      </c>
      <c r="AE74" s="8">
        <v>3.6801736226611003E-3</v>
      </c>
      <c r="AF74">
        <v>72</v>
      </c>
      <c r="AG74" t="s">
        <v>147</v>
      </c>
      <c r="AH74">
        <v>2.8700000000000002E-3</v>
      </c>
    </row>
    <row r="75" spans="1:34" x14ac:dyDescent="0.25">
      <c r="A75" s="18">
        <v>2440.3292299999998</v>
      </c>
      <c r="B75" t="s">
        <v>242</v>
      </c>
      <c r="C75" t="s">
        <v>342</v>
      </c>
      <c r="D75" t="s">
        <v>238</v>
      </c>
      <c r="E75">
        <v>1</v>
      </c>
      <c r="F75" t="s">
        <v>196</v>
      </c>
      <c r="G75">
        <v>5103007</v>
      </c>
      <c r="H75" s="2">
        <v>659955.29788900004</v>
      </c>
      <c r="I75" s="17">
        <f t="shared" si="25"/>
        <v>3.6977189785518572E-3</v>
      </c>
      <c r="K75" s="93" t="s">
        <v>74</v>
      </c>
      <c r="L75" s="94">
        <v>5.718236100136799E-2</v>
      </c>
      <c r="M75" s="95"/>
      <c r="N75" s="94"/>
      <c r="O75" s="96">
        <v>5.718236100136799E-2</v>
      </c>
      <c r="P75" s="89" t="str">
        <f t="shared" si="26"/>
        <v>POXORÉU</v>
      </c>
      <c r="Q75" s="64">
        <f t="shared" si="27"/>
        <v>5.718236100136799E-2</v>
      </c>
      <c r="R75" s="65">
        <f t="shared" si="28"/>
        <v>0.12915481324130468</v>
      </c>
      <c r="S75" s="64">
        <f t="shared" si="29"/>
        <v>0</v>
      </c>
      <c r="T75" s="68">
        <f t="shared" si="30"/>
        <v>0</v>
      </c>
      <c r="U75" s="68">
        <f t="shared" si="31"/>
        <v>0</v>
      </c>
      <c r="V75" s="21">
        <f>VLOOKUP($P$3:$P$96,Tabela2[#All],14,FALSE)</f>
        <v>0</v>
      </c>
      <c r="W75" s="68">
        <f t="shared" si="32"/>
        <v>0</v>
      </c>
      <c r="X75" s="69">
        <f t="shared" si="33"/>
        <v>0</v>
      </c>
      <c r="Y75" s="64">
        <f t="shared" si="34"/>
        <v>0.12915481324130468</v>
      </c>
      <c r="Z75" s="68">
        <f t="shared" si="35"/>
        <v>0.44855290538153719</v>
      </c>
      <c r="AA75" s="65">
        <f t="shared" si="36"/>
        <v>1.3456587161446116E-2</v>
      </c>
      <c r="AC75">
        <v>73</v>
      </c>
      <c r="AD75" t="s">
        <v>92</v>
      </c>
      <c r="AE75" s="8">
        <v>3.342509843682482E-3</v>
      </c>
      <c r="AF75">
        <v>73</v>
      </c>
      <c r="AG75" t="s">
        <v>110</v>
      </c>
      <c r="AH75">
        <v>1.7799999999999999E-3</v>
      </c>
    </row>
    <row r="76" spans="1:34" x14ac:dyDescent="0.25">
      <c r="A76" s="18">
        <v>1693.8391650000001</v>
      </c>
      <c r="B76" t="s">
        <v>246</v>
      </c>
      <c r="C76" t="s">
        <v>342</v>
      </c>
      <c r="D76" t="s">
        <v>247</v>
      </c>
      <c r="E76">
        <v>0.3</v>
      </c>
      <c r="F76" t="s">
        <v>196</v>
      </c>
      <c r="G76">
        <v>5103007</v>
      </c>
      <c r="H76" s="2">
        <v>659955.29788900004</v>
      </c>
      <c r="I76" s="17">
        <f t="shared" si="25"/>
        <v>7.6997904422530696E-4</v>
      </c>
      <c r="K76" s="93" t="s">
        <v>123</v>
      </c>
      <c r="L76" s="94">
        <v>0.28640824537054504</v>
      </c>
      <c r="M76" s="95"/>
      <c r="N76" s="94"/>
      <c r="O76" s="96">
        <v>0.28640824537054504</v>
      </c>
      <c r="P76" s="89" t="str">
        <f t="shared" si="26"/>
        <v>QUERÊNCIA</v>
      </c>
      <c r="Q76" s="64">
        <f t="shared" si="27"/>
        <v>0.28640824537054504</v>
      </c>
      <c r="R76" s="65">
        <f t="shared" si="28"/>
        <v>0.64689535013633948</v>
      </c>
      <c r="S76" s="64">
        <f t="shared" si="29"/>
        <v>0</v>
      </c>
      <c r="T76" s="68">
        <f t="shared" si="30"/>
        <v>0</v>
      </c>
      <c r="U76" s="68">
        <f t="shared" si="31"/>
        <v>0</v>
      </c>
      <c r="V76" s="21">
        <f>VLOOKUP($P$3:$P$96,Tabela2[#All],14,FALSE)</f>
        <v>0</v>
      </c>
      <c r="W76" s="68">
        <f t="shared" si="32"/>
        <v>0</v>
      </c>
      <c r="X76" s="69">
        <f t="shared" si="33"/>
        <v>0</v>
      </c>
      <c r="Y76" s="64">
        <f t="shared" si="34"/>
        <v>0.64689535013633948</v>
      </c>
      <c r="Z76" s="68">
        <f t="shared" si="35"/>
        <v>2.2466587307074075</v>
      </c>
      <c r="AA76" s="65">
        <f t="shared" si="36"/>
        <v>6.7399761921222226E-2</v>
      </c>
      <c r="AC76">
        <v>74</v>
      </c>
      <c r="AD76" t="s">
        <v>266</v>
      </c>
      <c r="AE76" s="8">
        <v>3.0968584949251144E-3</v>
      </c>
      <c r="AF76">
        <v>74</v>
      </c>
      <c r="AG76" t="s">
        <v>266</v>
      </c>
      <c r="AH76">
        <v>1.5900000000000001E-3</v>
      </c>
    </row>
    <row r="77" spans="1:34" x14ac:dyDescent="0.25">
      <c r="A77" s="18">
        <v>38.345553000000002</v>
      </c>
      <c r="B77" t="s">
        <v>255</v>
      </c>
      <c r="C77" t="s">
        <v>342</v>
      </c>
      <c r="D77" t="s">
        <v>782</v>
      </c>
      <c r="E77">
        <v>0.8</v>
      </c>
      <c r="F77" t="s">
        <v>196</v>
      </c>
      <c r="G77">
        <v>5103007</v>
      </c>
      <c r="H77" s="2">
        <v>659955.29788900004</v>
      </c>
      <c r="I77" s="17">
        <f t="shared" si="25"/>
        <v>4.6482606470657609E-5</v>
      </c>
      <c r="K77" s="93" t="s">
        <v>131</v>
      </c>
      <c r="L77" s="94">
        <v>0.10411478313748246</v>
      </c>
      <c r="M77" s="95">
        <v>2.0097934033726866E-2</v>
      </c>
      <c r="N77" s="94"/>
      <c r="O77" s="96">
        <v>0.12421271717120932</v>
      </c>
      <c r="P77" s="89" t="str">
        <f t="shared" si="26"/>
        <v>RIBEIRÃO CASCALHEIRA</v>
      </c>
      <c r="Q77" s="64">
        <f t="shared" si="27"/>
        <v>0.10411478313748246</v>
      </c>
      <c r="R77" s="65">
        <f t="shared" si="28"/>
        <v>0.23515862472797841</v>
      </c>
      <c r="S77" s="64">
        <f t="shared" si="29"/>
        <v>2.0097934033726866E-2</v>
      </c>
      <c r="T77" s="68">
        <f t="shared" si="30"/>
        <v>5.387199902048407E-2</v>
      </c>
      <c r="U77" s="68">
        <f t="shared" si="31"/>
        <v>3.7710399314338845E-2</v>
      </c>
      <c r="V77" s="21">
        <f>VLOOKUP($P$3:$P$96,Tabela2[#All],14,FALSE)</f>
        <v>0</v>
      </c>
      <c r="W77" s="68">
        <f t="shared" si="32"/>
        <v>3.7710399314338845E-2</v>
      </c>
      <c r="X77" s="69">
        <f t="shared" si="33"/>
        <v>5.387199902048407E-2</v>
      </c>
      <c r="Y77" s="64">
        <f t="shared" si="34"/>
        <v>0.2890306237484625</v>
      </c>
      <c r="Z77" s="68">
        <f t="shared" si="35"/>
        <v>1.0037994153914285</v>
      </c>
      <c r="AA77" s="65">
        <f t="shared" si="36"/>
        <v>3.0113982461742853E-2</v>
      </c>
      <c r="AC77">
        <v>75</v>
      </c>
      <c r="AD77" t="s">
        <v>79</v>
      </c>
      <c r="AE77" s="8">
        <v>2.8205533905345946E-3</v>
      </c>
      <c r="AF77">
        <v>75</v>
      </c>
      <c r="AG77" t="s">
        <v>35</v>
      </c>
      <c r="AH77">
        <v>1.5299999999999999E-3</v>
      </c>
    </row>
    <row r="78" spans="1:34" x14ac:dyDescent="0.25">
      <c r="A78" s="18">
        <v>47.240372999999998</v>
      </c>
      <c r="B78" t="s">
        <v>269</v>
      </c>
      <c r="C78" t="s">
        <v>342</v>
      </c>
      <c r="D78" t="s">
        <v>442</v>
      </c>
      <c r="E78">
        <v>0.7</v>
      </c>
      <c r="F78" t="s">
        <v>196</v>
      </c>
      <c r="G78">
        <v>5103007</v>
      </c>
      <c r="H78" s="2">
        <v>659955.29788900004</v>
      </c>
      <c r="I78" s="17">
        <f t="shared" si="25"/>
        <v>5.0106819667597926E-5</v>
      </c>
      <c r="K78" s="93" t="s">
        <v>214</v>
      </c>
      <c r="L78" s="94"/>
      <c r="M78" s="95">
        <v>1.3177478020828144E-2</v>
      </c>
      <c r="N78" s="94"/>
      <c r="O78" s="96">
        <v>1.3177478020828144E-2</v>
      </c>
      <c r="P78" s="89" t="str">
        <f t="shared" si="26"/>
        <v>RIBEIRÃOZINHO</v>
      </c>
      <c r="Q78" s="64">
        <f t="shared" si="27"/>
        <v>0</v>
      </c>
      <c r="R78" s="65">
        <f t="shared" si="28"/>
        <v>0</v>
      </c>
      <c r="S78" s="64">
        <f t="shared" si="29"/>
        <v>1.3177478020828144E-2</v>
      </c>
      <c r="T78" s="68">
        <f t="shared" si="30"/>
        <v>3.5321893376662861E-2</v>
      </c>
      <c r="U78" s="68">
        <f t="shared" si="31"/>
        <v>2.4725325363664001E-2</v>
      </c>
      <c r="V78" s="21">
        <f>VLOOKUP($P$3:$P$96,Tabela2[#All],14,FALSE)</f>
        <v>0</v>
      </c>
      <c r="W78" s="68">
        <f t="shared" si="32"/>
        <v>2.4725325363664001E-2</v>
      </c>
      <c r="X78" s="69">
        <f t="shared" si="33"/>
        <v>3.5321893376662861E-2</v>
      </c>
      <c r="Y78" s="64">
        <f t="shared" si="34"/>
        <v>3.5321893376662861E-2</v>
      </c>
      <c r="Z78" s="68">
        <f t="shared" si="35"/>
        <v>0.12267245408870334</v>
      </c>
      <c r="AA78" s="65">
        <f t="shared" si="36"/>
        <v>3.6801736226611003E-3</v>
      </c>
      <c r="AC78">
        <v>76</v>
      </c>
      <c r="AD78" t="s">
        <v>88</v>
      </c>
      <c r="AE78" s="8">
        <v>2.5612762818697384E-3</v>
      </c>
      <c r="AF78">
        <v>76</v>
      </c>
      <c r="AG78" t="s">
        <v>64</v>
      </c>
      <c r="AH78">
        <v>1.41E-3</v>
      </c>
    </row>
    <row r="79" spans="1:34" x14ac:dyDescent="0.25">
      <c r="A79" s="18">
        <v>91.393831000000006</v>
      </c>
      <c r="B79" t="s">
        <v>288</v>
      </c>
      <c r="C79" t="s">
        <v>342</v>
      </c>
      <c r="D79" t="s">
        <v>442</v>
      </c>
      <c r="E79">
        <v>0.7</v>
      </c>
      <c r="F79" t="s">
        <v>196</v>
      </c>
      <c r="G79">
        <v>5103007</v>
      </c>
      <c r="H79" s="2">
        <v>659955.29788900004</v>
      </c>
      <c r="I79" s="17">
        <f t="shared" si="25"/>
        <v>9.693941681298582E-5</v>
      </c>
      <c r="K79" s="93" t="s">
        <v>24</v>
      </c>
      <c r="L79" s="94">
        <v>0.33175735878788093</v>
      </c>
      <c r="M79" s="95">
        <v>2.0155461722642805E-3</v>
      </c>
      <c r="N79" s="94"/>
      <c r="O79" s="96">
        <v>0.33377290496014522</v>
      </c>
      <c r="P79" s="89" t="str">
        <f t="shared" si="26"/>
        <v>RONDOLÂNDIA</v>
      </c>
      <c r="Q79" s="64">
        <f t="shared" si="27"/>
        <v>0.33175735878788093</v>
      </c>
      <c r="R79" s="65">
        <f t="shared" si="28"/>
        <v>0.74932302488615676</v>
      </c>
      <c r="S79" s="64">
        <f t="shared" si="29"/>
        <v>2.0155461722642805E-3</v>
      </c>
      <c r="T79" s="68">
        <f t="shared" si="30"/>
        <v>5.4026200521779151E-3</v>
      </c>
      <c r="U79" s="68">
        <f t="shared" si="31"/>
        <v>3.7818340365245403E-3</v>
      </c>
      <c r="V79" s="21">
        <f>VLOOKUP($P$3:$P$96,Tabela2[#All],14,FALSE)</f>
        <v>0</v>
      </c>
      <c r="W79" s="68">
        <f t="shared" si="32"/>
        <v>3.7818340365245403E-3</v>
      </c>
      <c r="X79" s="69">
        <f t="shared" si="33"/>
        <v>5.4026200521779151E-3</v>
      </c>
      <c r="Y79" s="64">
        <f t="shared" si="34"/>
        <v>0.75472564493833472</v>
      </c>
      <c r="Z79" s="68">
        <f t="shared" si="35"/>
        <v>2.6211518743056694</v>
      </c>
      <c r="AA79" s="65">
        <f t="shared" si="36"/>
        <v>7.8634556229170094E-2</v>
      </c>
      <c r="AC79">
        <v>77</v>
      </c>
      <c r="AD79" t="s">
        <v>64</v>
      </c>
      <c r="AE79" s="8">
        <v>2.2481446588974462E-3</v>
      </c>
      <c r="AF79">
        <v>77</v>
      </c>
      <c r="AG79" t="s">
        <v>990</v>
      </c>
      <c r="AH79">
        <v>1.4E-3</v>
      </c>
    </row>
    <row r="80" spans="1:34" x14ac:dyDescent="0.25">
      <c r="A80" s="18">
        <v>12317.194438</v>
      </c>
      <c r="B80" t="s">
        <v>292</v>
      </c>
      <c r="C80" t="s">
        <v>342</v>
      </c>
      <c r="D80" t="s">
        <v>442</v>
      </c>
      <c r="E80">
        <v>0.7</v>
      </c>
      <c r="F80" t="s">
        <v>196</v>
      </c>
      <c r="G80">
        <v>5103007</v>
      </c>
      <c r="H80" s="2">
        <v>659955.29788900004</v>
      </c>
      <c r="I80" s="17">
        <f t="shared" si="25"/>
        <v>1.3064575940490696E-2</v>
      </c>
      <c r="K80" s="93" t="s">
        <v>159</v>
      </c>
      <c r="L80" s="94">
        <v>1.3842841096599924E-2</v>
      </c>
      <c r="M80" s="95">
        <v>1.3537974870838562E-2</v>
      </c>
      <c r="N80" s="94"/>
      <c r="O80" s="96">
        <v>2.7380815967438486E-2</v>
      </c>
      <c r="P80" s="89" t="str">
        <f t="shared" si="26"/>
        <v>RONDONÓPOLIS</v>
      </c>
      <c r="Q80" s="64">
        <f t="shared" si="27"/>
        <v>1.3842841096599924E-2</v>
      </c>
      <c r="R80" s="65">
        <f t="shared" si="28"/>
        <v>3.1266102435288545E-2</v>
      </c>
      <c r="S80" s="64">
        <f t="shared" si="29"/>
        <v>1.3537974870838562E-2</v>
      </c>
      <c r="T80" s="68">
        <f t="shared" si="30"/>
        <v>3.628819597861481E-2</v>
      </c>
      <c r="U80" s="68">
        <f t="shared" si="31"/>
        <v>2.5401737185030367E-2</v>
      </c>
      <c r="V80" s="21">
        <f>VLOOKUP($P$3:$P$96,Tabela2[#All],14,FALSE)</f>
        <v>0</v>
      </c>
      <c r="W80" s="68">
        <f t="shared" si="32"/>
        <v>2.5401737185030367E-2</v>
      </c>
      <c r="X80" s="69">
        <f t="shared" si="33"/>
        <v>3.628819597861481E-2</v>
      </c>
      <c r="Y80" s="64">
        <f t="shared" si="34"/>
        <v>6.7554298413903355E-2</v>
      </c>
      <c r="Z80" s="68">
        <f t="shared" si="35"/>
        <v>0.23461515729927915</v>
      </c>
      <c r="AA80" s="65">
        <f t="shared" si="36"/>
        <v>7.0384547189783738E-3</v>
      </c>
      <c r="AC80">
        <v>78</v>
      </c>
      <c r="AD80" t="s">
        <v>110</v>
      </c>
      <c r="AE80" s="8">
        <v>1.1921869717547418E-3</v>
      </c>
      <c r="AF80">
        <v>78</v>
      </c>
      <c r="AG80" t="s">
        <v>192</v>
      </c>
      <c r="AH80">
        <v>1.3699999999999999E-3</v>
      </c>
    </row>
    <row r="81" spans="1:34" x14ac:dyDescent="0.25">
      <c r="A81" s="18">
        <v>0.114104</v>
      </c>
      <c r="B81" t="s">
        <v>326</v>
      </c>
      <c r="C81" t="s">
        <v>342</v>
      </c>
      <c r="D81" t="s">
        <v>317</v>
      </c>
      <c r="E81">
        <v>0.2</v>
      </c>
      <c r="F81" t="s">
        <v>196</v>
      </c>
      <c r="G81">
        <v>5103007</v>
      </c>
      <c r="H81" s="2">
        <v>659955.29788900004</v>
      </c>
      <c r="I81" s="17">
        <f t="shared" si="25"/>
        <v>3.4579311770050071E-8</v>
      </c>
      <c r="K81" s="93" t="s">
        <v>205</v>
      </c>
      <c r="L81" s="94"/>
      <c r="M81" s="95">
        <v>0.27716123877488852</v>
      </c>
      <c r="N81" s="94"/>
      <c r="O81" s="96">
        <v>0.27716123877488852</v>
      </c>
      <c r="P81" s="89" t="str">
        <f t="shared" si="26"/>
        <v>ROSÁRIO OESTE</v>
      </c>
      <c r="Q81" s="64">
        <f t="shared" si="27"/>
        <v>0</v>
      </c>
      <c r="R81" s="65">
        <f t="shared" si="28"/>
        <v>0</v>
      </c>
      <c r="S81" s="64">
        <f t="shared" si="29"/>
        <v>0.27716123877488852</v>
      </c>
      <c r="T81" s="68">
        <f t="shared" si="30"/>
        <v>0.7429236238282233</v>
      </c>
      <c r="U81" s="68">
        <f t="shared" si="31"/>
        <v>0.52004653667975631</v>
      </c>
      <c r="V81" s="21">
        <f>VLOOKUP($P$3:$P$96,Tabela2[#All],14,FALSE)</f>
        <v>0</v>
      </c>
      <c r="W81" s="68">
        <f t="shared" si="32"/>
        <v>0.52004653667975631</v>
      </c>
      <c r="X81" s="69">
        <f t="shared" si="33"/>
        <v>0.7429236238282233</v>
      </c>
      <c r="Y81" s="64">
        <f t="shared" si="34"/>
        <v>0.7429236238282233</v>
      </c>
      <c r="Z81" s="68">
        <f t="shared" si="35"/>
        <v>2.5801636159089494</v>
      </c>
      <c r="AA81" s="65">
        <f t="shared" si="36"/>
        <v>7.7404908477268483E-2</v>
      </c>
      <c r="AC81">
        <v>79</v>
      </c>
      <c r="AD81" t="s">
        <v>35</v>
      </c>
      <c r="AE81" s="8">
        <v>1.1613691701030692E-3</v>
      </c>
      <c r="AF81">
        <v>79</v>
      </c>
      <c r="AG81" t="s">
        <v>81</v>
      </c>
      <c r="AH81">
        <v>1.2199999999999999E-3</v>
      </c>
    </row>
    <row r="82" spans="1:34" x14ac:dyDescent="0.25">
      <c r="A82" s="18">
        <v>21.126642</v>
      </c>
      <c r="B82" t="s">
        <v>284</v>
      </c>
      <c r="C82" t="s">
        <v>342</v>
      </c>
      <c r="D82" t="s">
        <v>442</v>
      </c>
      <c r="E82">
        <v>0.7</v>
      </c>
      <c r="F82" t="s">
        <v>285</v>
      </c>
      <c r="G82">
        <v>5103056</v>
      </c>
      <c r="H82" s="2">
        <v>383912.64749100001</v>
      </c>
      <c r="I82" s="17">
        <f t="shared" si="25"/>
        <v>3.8520870559094272E-5</v>
      </c>
      <c r="K82" s="93" t="s">
        <v>52</v>
      </c>
      <c r="L82" s="94">
        <v>0.19139785142203336</v>
      </c>
      <c r="M82" s="95">
        <v>0.11873757135212135</v>
      </c>
      <c r="N82" s="94"/>
      <c r="O82" s="96">
        <v>0.31013542277415473</v>
      </c>
      <c r="P82" s="89" t="str">
        <f t="shared" si="26"/>
        <v>SANTA CRUZ DO XINGU</v>
      </c>
      <c r="Q82" s="64">
        <f t="shared" si="27"/>
        <v>0.19139785142203336</v>
      </c>
      <c r="R82" s="65">
        <f t="shared" si="28"/>
        <v>0.43230033391955108</v>
      </c>
      <c r="S82" s="64">
        <f t="shared" si="29"/>
        <v>0.11873757135212135</v>
      </c>
      <c r="T82" s="68">
        <f t="shared" si="30"/>
        <v>0.31827302830439119</v>
      </c>
      <c r="U82" s="68">
        <f t="shared" si="31"/>
        <v>0.22279111981307381</v>
      </c>
      <c r="V82" s="21">
        <f>VLOOKUP($P$3:$P$96,Tabela2[#All],14,FALSE)</f>
        <v>0.15</v>
      </c>
      <c r="W82" s="68">
        <f t="shared" si="32"/>
        <v>0.37279111981307378</v>
      </c>
      <c r="X82" s="69">
        <f t="shared" si="33"/>
        <v>0.53255874259010538</v>
      </c>
      <c r="Y82" s="64">
        <f t="shared" si="34"/>
        <v>0.96485907650965652</v>
      </c>
      <c r="Z82" s="68">
        <f t="shared" si="35"/>
        <v>3.3509424170166633</v>
      </c>
      <c r="AA82" s="65">
        <f t="shared" si="36"/>
        <v>0.10052827251049991</v>
      </c>
      <c r="AC82">
        <v>80</v>
      </c>
      <c r="AD82" t="s">
        <v>137</v>
      </c>
      <c r="AE82" s="8">
        <v>1.087801667832688E-3</v>
      </c>
      <c r="AF82">
        <v>80</v>
      </c>
      <c r="AG82" t="s">
        <v>290</v>
      </c>
      <c r="AH82">
        <v>5.5999999999999995E-4</v>
      </c>
    </row>
    <row r="83" spans="1:34" x14ac:dyDescent="0.25">
      <c r="A83" s="18">
        <v>218759.91704500001</v>
      </c>
      <c r="B83" t="s">
        <v>219</v>
      </c>
      <c r="C83" t="s">
        <v>342</v>
      </c>
      <c r="D83" t="s">
        <v>184</v>
      </c>
      <c r="E83">
        <v>0.2</v>
      </c>
      <c r="F83" t="s">
        <v>83</v>
      </c>
      <c r="G83">
        <v>5103106</v>
      </c>
      <c r="H83" s="2">
        <v>1653670.660564</v>
      </c>
      <c r="I83" s="17">
        <f t="shared" si="25"/>
        <v>2.6457495106116221E-2</v>
      </c>
      <c r="K83" s="93" t="s">
        <v>147</v>
      </c>
      <c r="L83" s="94">
        <v>8.6264458851848989E-4</v>
      </c>
      <c r="M83" s="95">
        <v>2.0025000592503232E-2</v>
      </c>
      <c r="N83" s="94"/>
      <c r="O83" s="96">
        <v>2.0887645181021722E-2</v>
      </c>
      <c r="P83" s="89" t="str">
        <f t="shared" si="26"/>
        <v>SANTA RITA DO TRIVELATO</v>
      </c>
      <c r="Q83" s="64">
        <f t="shared" si="27"/>
        <v>8.6264458851848989E-4</v>
      </c>
      <c r="R83" s="65">
        <f t="shared" si="28"/>
        <v>1.9484102924862139E-3</v>
      </c>
      <c r="S83" s="64">
        <f t="shared" si="29"/>
        <v>2.0025000592503232E-2</v>
      </c>
      <c r="T83" s="68">
        <f t="shared" si="30"/>
        <v>5.3676502793480504E-2</v>
      </c>
      <c r="U83" s="68">
        <f t="shared" si="31"/>
        <v>3.7573551955436352E-2</v>
      </c>
      <c r="V83" s="21">
        <f>VLOOKUP($P$3:$P$96,Tabela2[#All],14,FALSE)</f>
        <v>0</v>
      </c>
      <c r="W83" s="68">
        <f t="shared" si="32"/>
        <v>3.7573551955436352E-2</v>
      </c>
      <c r="X83" s="69">
        <f t="shared" si="33"/>
        <v>5.3676502793480504E-2</v>
      </c>
      <c r="Y83" s="64">
        <f t="shared" si="34"/>
        <v>5.5624913085966718E-2</v>
      </c>
      <c r="Z83" s="68">
        <f t="shared" si="35"/>
        <v>0.19318456471064319</v>
      </c>
      <c r="AA83" s="65">
        <f t="shared" si="36"/>
        <v>5.7955369413192955E-3</v>
      </c>
      <c r="AC83">
        <v>81</v>
      </c>
      <c r="AD83" t="s">
        <v>81</v>
      </c>
      <c r="AE83" s="8">
        <v>9.262891571511898E-4</v>
      </c>
      <c r="AF83">
        <v>81</v>
      </c>
      <c r="AG83" t="s">
        <v>187</v>
      </c>
      <c r="AH83">
        <v>4.8999999999999998E-4</v>
      </c>
    </row>
    <row r="84" spans="1:34" x14ac:dyDescent="0.25">
      <c r="A84" s="18">
        <v>823.93450800000005</v>
      </c>
      <c r="B84" t="s">
        <v>82</v>
      </c>
      <c r="C84" t="s">
        <v>10</v>
      </c>
      <c r="D84" t="s">
        <v>11</v>
      </c>
      <c r="E84">
        <v>0.7</v>
      </c>
      <c r="F84" t="s">
        <v>83</v>
      </c>
      <c r="G84">
        <v>5103106</v>
      </c>
      <c r="H84" s="2">
        <v>1653670.660564</v>
      </c>
      <c r="I84" s="17">
        <f t="shared" si="25"/>
        <v>3.487720798065635E-4</v>
      </c>
      <c r="K84" s="93" t="s">
        <v>163</v>
      </c>
      <c r="L84" s="94">
        <v>0.12881111849879148</v>
      </c>
      <c r="M84" s="95"/>
      <c r="N84" s="94"/>
      <c r="O84" s="96">
        <v>0.12881111849879148</v>
      </c>
      <c r="P84" s="89" t="str">
        <f t="shared" si="26"/>
        <v>SANTA TEREZINHA</v>
      </c>
      <c r="Q84" s="64">
        <f t="shared" si="27"/>
        <v>0.12881111849879148</v>
      </c>
      <c r="R84" s="65">
        <f t="shared" si="28"/>
        <v>0.29093894798637254</v>
      </c>
      <c r="S84" s="64">
        <f t="shared" si="29"/>
        <v>0</v>
      </c>
      <c r="T84" s="68">
        <f t="shared" si="30"/>
        <v>0</v>
      </c>
      <c r="U84" s="68">
        <f t="shared" si="31"/>
        <v>0</v>
      </c>
      <c r="V84" s="21">
        <f>VLOOKUP($P$3:$P$96,Tabela2[#All],14,FALSE)</f>
        <v>0</v>
      </c>
      <c r="W84" s="68">
        <f t="shared" si="32"/>
        <v>0</v>
      </c>
      <c r="X84" s="69">
        <f t="shared" si="33"/>
        <v>0</v>
      </c>
      <c r="Y84" s="64">
        <f t="shared" si="34"/>
        <v>0.29093894798637254</v>
      </c>
      <c r="Z84" s="68">
        <f t="shared" si="35"/>
        <v>1.0104269994499899</v>
      </c>
      <c r="AA84" s="65">
        <f t="shared" si="36"/>
        <v>3.0312809983499694E-2</v>
      </c>
      <c r="AC84">
        <v>82</v>
      </c>
      <c r="AD84" t="s">
        <v>217</v>
      </c>
      <c r="AE84" s="8">
        <v>5.5661132961534678E-4</v>
      </c>
      <c r="AF84">
        <v>82</v>
      </c>
      <c r="AG84" t="s">
        <v>39</v>
      </c>
      <c r="AH84">
        <v>4.0999999999999999E-4</v>
      </c>
    </row>
    <row r="85" spans="1:34" x14ac:dyDescent="0.25">
      <c r="A85" s="18">
        <v>24857.287216000001</v>
      </c>
      <c r="B85" t="s">
        <v>309</v>
      </c>
      <c r="C85" t="s">
        <v>342</v>
      </c>
      <c r="D85" t="s">
        <v>310</v>
      </c>
      <c r="E85">
        <v>0.8</v>
      </c>
      <c r="F85" t="s">
        <v>83</v>
      </c>
      <c r="G85">
        <v>5103106</v>
      </c>
      <c r="H85" s="2">
        <v>1653670.660564</v>
      </c>
      <c r="I85" s="17">
        <f t="shared" si="25"/>
        <v>1.2025266122831103E-2</v>
      </c>
      <c r="K85" s="93" t="s">
        <v>166</v>
      </c>
      <c r="L85" s="94">
        <v>2.2903774850923334E-2</v>
      </c>
      <c r="M85" s="95">
        <v>2.6366008179512716E-3</v>
      </c>
      <c r="N85" s="94"/>
      <c r="O85" s="96">
        <v>2.5540375668874606E-2</v>
      </c>
      <c r="P85" s="112" t="str">
        <f t="shared" si="26"/>
        <v>SANTO ANTÔNIO DE LEVERGER</v>
      </c>
      <c r="Q85" s="114">
        <f t="shared" si="27"/>
        <v>2.2903774850923334E-2</v>
      </c>
      <c r="R85" s="115">
        <f t="shared" si="28"/>
        <v>5.1731560425095517E-2</v>
      </c>
      <c r="S85" s="114">
        <f t="shared" si="29"/>
        <v>2.6366008179512716E-3</v>
      </c>
      <c r="T85" s="116">
        <f t="shared" si="30"/>
        <v>7.0673411726657641E-3</v>
      </c>
      <c r="U85" s="116">
        <f t="shared" si="31"/>
        <v>4.9471388208660342E-3</v>
      </c>
      <c r="V85" s="117">
        <f>VLOOKUP($P$3:$P$96,Tabela2[#All],14,FALSE)</f>
        <v>0</v>
      </c>
      <c r="W85" s="116">
        <f t="shared" si="32"/>
        <v>4.9471388208660342E-3</v>
      </c>
      <c r="X85" s="118">
        <f t="shared" si="33"/>
        <v>7.0673411726657641E-3</v>
      </c>
      <c r="Y85" s="114">
        <f t="shared" si="34"/>
        <v>5.8798901597761279E-2</v>
      </c>
      <c r="Z85" s="116">
        <f t="shared" si="35"/>
        <v>0.20420778353527277</v>
      </c>
      <c r="AA85" s="65">
        <f t="shared" si="36"/>
        <v>6.1262335060581832E-3</v>
      </c>
      <c r="AC85">
        <v>83</v>
      </c>
      <c r="AD85" t="s">
        <v>254</v>
      </c>
      <c r="AE85" s="8">
        <v>4.2278193975702329E-4</v>
      </c>
      <c r="AF85">
        <v>83</v>
      </c>
      <c r="AG85" t="s">
        <v>109</v>
      </c>
      <c r="AH85">
        <v>3.3E-4</v>
      </c>
    </row>
    <row r="86" spans="1:34" x14ac:dyDescent="0.25">
      <c r="A86" s="18">
        <v>52082.513912000002</v>
      </c>
      <c r="B86" t="s">
        <v>311</v>
      </c>
      <c r="C86" t="s">
        <v>342</v>
      </c>
      <c r="D86" t="s">
        <v>310</v>
      </c>
      <c r="E86">
        <v>0.8</v>
      </c>
      <c r="F86" t="s">
        <v>83</v>
      </c>
      <c r="G86">
        <v>5103106</v>
      </c>
      <c r="H86" s="2">
        <v>1653670.660564</v>
      </c>
      <c r="I86" s="17">
        <f t="shared" si="25"/>
        <v>2.5196075689816869E-2</v>
      </c>
      <c r="K86" s="93" t="s">
        <v>169</v>
      </c>
      <c r="L86" s="94">
        <v>0.10706678496615016</v>
      </c>
      <c r="M86" s="95"/>
      <c r="N86" s="94"/>
      <c r="O86" s="96">
        <v>0.10706678496615016</v>
      </c>
      <c r="P86" s="89" t="str">
        <f t="shared" si="26"/>
        <v>SANTO ANTÔNIO DO LESTE</v>
      </c>
      <c r="Q86" s="64">
        <f t="shared" si="27"/>
        <v>0.10706678496615016</v>
      </c>
      <c r="R86" s="65">
        <f t="shared" si="28"/>
        <v>0.24182615713120403</v>
      </c>
      <c r="S86" s="64">
        <f t="shared" si="29"/>
        <v>0</v>
      </c>
      <c r="T86" s="68">
        <f t="shared" si="30"/>
        <v>0</v>
      </c>
      <c r="U86" s="68">
        <f t="shared" si="31"/>
        <v>0</v>
      </c>
      <c r="V86" s="21">
        <f>VLOOKUP($P$3:$P$96,Tabela2[#All],14,FALSE)</f>
        <v>0</v>
      </c>
      <c r="W86" s="68">
        <f t="shared" si="32"/>
        <v>0</v>
      </c>
      <c r="X86" s="69">
        <f t="shared" si="33"/>
        <v>0</v>
      </c>
      <c r="Y86" s="64">
        <f t="shared" si="34"/>
        <v>0.24182615713120403</v>
      </c>
      <c r="Z86" s="68">
        <f t="shared" si="35"/>
        <v>0.83985894645514925</v>
      </c>
      <c r="AA86" s="65">
        <f t="shared" si="36"/>
        <v>2.5195768393654477E-2</v>
      </c>
      <c r="AC86">
        <v>84</v>
      </c>
      <c r="AD86" t="s">
        <v>227</v>
      </c>
      <c r="AE86" s="8">
        <v>3.1652143292667997E-4</v>
      </c>
      <c r="AF86">
        <v>84</v>
      </c>
      <c r="AG86" t="s">
        <v>254</v>
      </c>
      <c r="AH86">
        <v>3.3E-4</v>
      </c>
    </row>
    <row r="87" spans="1:34" x14ac:dyDescent="0.25">
      <c r="A87" s="18">
        <v>118836.77000800001</v>
      </c>
      <c r="B87" t="s">
        <v>180</v>
      </c>
      <c r="C87" t="s">
        <v>10</v>
      </c>
      <c r="D87" t="s">
        <v>14</v>
      </c>
      <c r="E87">
        <v>0.55000000000000004</v>
      </c>
      <c r="F87" t="s">
        <v>83</v>
      </c>
      <c r="G87">
        <v>5103106</v>
      </c>
      <c r="H87" s="2">
        <v>1653670.660564</v>
      </c>
      <c r="I87" s="17">
        <f t="shared" si="25"/>
        <v>3.9524329156392174E-2</v>
      </c>
      <c r="K87" s="93" t="s">
        <v>46</v>
      </c>
      <c r="L87" s="94">
        <v>0.11520473701043719</v>
      </c>
      <c r="M87" s="95"/>
      <c r="N87" s="94"/>
      <c r="O87" s="96">
        <v>0.11520473701043719</v>
      </c>
      <c r="P87" s="89" t="str">
        <f t="shared" si="26"/>
        <v>SÃO FÉLIX DO ARAGUAIA</v>
      </c>
      <c r="Q87" s="64">
        <f t="shared" si="27"/>
        <v>0.11520473701043719</v>
      </c>
      <c r="R87" s="65">
        <f t="shared" si="28"/>
        <v>0.26020692452241828</v>
      </c>
      <c r="S87" s="64">
        <f t="shared" si="29"/>
        <v>0</v>
      </c>
      <c r="T87" s="68">
        <f t="shared" si="30"/>
        <v>0</v>
      </c>
      <c r="U87" s="68">
        <f t="shared" si="31"/>
        <v>0</v>
      </c>
      <c r="V87" s="21">
        <f>VLOOKUP($P$3:$P$96,Tabela2[#All],14,FALSE)</f>
        <v>0</v>
      </c>
      <c r="W87" s="68">
        <f t="shared" si="32"/>
        <v>0</v>
      </c>
      <c r="X87" s="69">
        <f t="shared" si="33"/>
        <v>0</v>
      </c>
      <c r="Y87" s="64">
        <f t="shared" si="34"/>
        <v>0.26020692452241828</v>
      </c>
      <c r="Z87" s="68">
        <f t="shared" si="35"/>
        <v>0.90369510098597117</v>
      </c>
      <c r="AA87" s="65">
        <f t="shared" si="36"/>
        <v>2.7110853029579135E-2</v>
      </c>
      <c r="AC87">
        <v>85</v>
      </c>
      <c r="AD87" t="s">
        <v>39</v>
      </c>
      <c r="AE87" s="8">
        <v>3.0057237162435128E-4</v>
      </c>
      <c r="AF87">
        <v>85</v>
      </c>
      <c r="AG87" t="s">
        <v>388</v>
      </c>
      <c r="AH87">
        <v>2.5000000000000001E-4</v>
      </c>
    </row>
    <row r="88" spans="1:34" x14ac:dyDescent="0.25">
      <c r="A88" s="18">
        <v>6.9993109999999996</v>
      </c>
      <c r="B88" t="s">
        <v>303</v>
      </c>
      <c r="C88" t="s">
        <v>342</v>
      </c>
      <c r="D88" t="s">
        <v>442</v>
      </c>
      <c r="E88">
        <v>0.7</v>
      </c>
      <c r="F88" t="s">
        <v>304</v>
      </c>
      <c r="G88">
        <v>5103205</v>
      </c>
      <c r="H88" s="2">
        <v>311147.34319300001</v>
      </c>
      <c r="I88" s="17">
        <f t="shared" si="25"/>
        <v>1.5746615894968135E-5</v>
      </c>
      <c r="K88" s="93" t="s">
        <v>50</v>
      </c>
      <c r="L88" s="94">
        <v>0.12468662465340258</v>
      </c>
      <c r="M88" s="95">
        <v>2.7334916012354619E-4</v>
      </c>
      <c r="N88" s="94"/>
      <c r="O88" s="96">
        <v>0.12495997381352612</v>
      </c>
      <c r="P88" s="89" t="str">
        <f t="shared" si="26"/>
        <v>SÃO JOSÉ DO XINGU</v>
      </c>
      <c r="Q88" s="64">
        <f t="shared" si="27"/>
        <v>0.12468662465340258</v>
      </c>
      <c r="R88" s="65">
        <f t="shared" si="28"/>
        <v>0.28162316908204621</v>
      </c>
      <c r="S88" s="64">
        <f t="shared" si="29"/>
        <v>2.7334916012354619E-4</v>
      </c>
      <c r="T88" s="68">
        <f t="shared" si="30"/>
        <v>7.3270544433641613E-4</v>
      </c>
      <c r="U88" s="68">
        <f t="shared" si="31"/>
        <v>5.1289381103549131E-4</v>
      </c>
      <c r="V88" s="21">
        <f>VLOOKUP($P$3:$P$96,Tabela2[#All],14,FALSE)</f>
        <v>0</v>
      </c>
      <c r="W88" s="68">
        <f t="shared" si="32"/>
        <v>5.1289381103549131E-4</v>
      </c>
      <c r="X88" s="69">
        <f t="shared" si="33"/>
        <v>7.3270544433641624E-4</v>
      </c>
      <c r="Y88" s="64">
        <f t="shared" si="34"/>
        <v>0.28235587452638261</v>
      </c>
      <c r="Z88" s="68">
        <f t="shared" si="35"/>
        <v>0.98061810235229829</v>
      </c>
      <c r="AA88" s="65">
        <f t="shared" si="36"/>
        <v>2.9418543070568948E-2</v>
      </c>
      <c r="AC88">
        <v>86</v>
      </c>
      <c r="AD88" t="s">
        <v>109</v>
      </c>
      <c r="AE88" s="8">
        <v>2.7099288955487167E-4</v>
      </c>
      <c r="AF88">
        <v>86</v>
      </c>
      <c r="AG88" t="s">
        <v>391</v>
      </c>
      <c r="AH88">
        <v>2.5000000000000001E-4</v>
      </c>
    </row>
    <row r="89" spans="1:34" x14ac:dyDescent="0.25">
      <c r="A89" s="18">
        <v>17.879906999999999</v>
      </c>
      <c r="B89" t="s">
        <v>697</v>
      </c>
      <c r="C89" t="s">
        <v>342</v>
      </c>
      <c r="D89" t="s">
        <v>310</v>
      </c>
      <c r="E89">
        <v>0.8</v>
      </c>
      <c r="F89" t="s">
        <v>304</v>
      </c>
      <c r="G89">
        <v>5103205</v>
      </c>
      <c r="H89" s="2">
        <v>311147.34319300001</v>
      </c>
      <c r="I89" s="17">
        <f t="shared" si="25"/>
        <v>4.5971549855489175E-5</v>
      </c>
      <c r="K89" s="93" t="s">
        <v>58</v>
      </c>
      <c r="L89" s="94">
        <v>0.24766498248304242</v>
      </c>
      <c r="M89" s="95">
        <v>1.5955321531289426E-5</v>
      </c>
      <c r="N89" s="94"/>
      <c r="O89" s="96">
        <v>0.2476809378045737</v>
      </c>
      <c r="P89" s="89" t="str">
        <f t="shared" si="26"/>
        <v>SAPEZAL</v>
      </c>
      <c r="Q89" s="64">
        <f t="shared" si="27"/>
        <v>0.24766498248304242</v>
      </c>
      <c r="R89" s="65">
        <f t="shared" si="28"/>
        <v>0.55938796507970523</v>
      </c>
      <c r="S89" s="64">
        <f t="shared" si="29"/>
        <v>1.5955321531289426E-5</v>
      </c>
      <c r="T89" s="68">
        <f t="shared" si="30"/>
        <v>4.2767831980277544E-5</v>
      </c>
      <c r="U89" s="68">
        <f t="shared" si="31"/>
        <v>2.9937482386194278E-5</v>
      </c>
      <c r="V89" s="21">
        <f>VLOOKUP($P$3:$P$96,Tabela2[#All],14,FALSE)</f>
        <v>0.3</v>
      </c>
      <c r="W89" s="68">
        <f t="shared" si="32"/>
        <v>0.30002993748238621</v>
      </c>
      <c r="X89" s="69">
        <f t="shared" si="33"/>
        <v>0.42861419640340892</v>
      </c>
      <c r="Y89" s="64">
        <f t="shared" si="34"/>
        <v>0.98800216148311415</v>
      </c>
      <c r="Z89" s="68">
        <f t="shared" si="35"/>
        <v>3.4313180355771675</v>
      </c>
      <c r="AA89" s="65">
        <f t="shared" si="36"/>
        <v>0.10293954106731502</v>
      </c>
      <c r="AC89">
        <v>87</v>
      </c>
      <c r="AD89" t="s">
        <v>187</v>
      </c>
      <c r="AE89" s="8">
        <v>1.6466536674387847E-4</v>
      </c>
      <c r="AF89">
        <v>87</v>
      </c>
      <c r="AG89" t="s">
        <v>995</v>
      </c>
      <c r="AH89">
        <v>1.8000000000000001E-4</v>
      </c>
    </row>
    <row r="90" spans="1:34" x14ac:dyDescent="0.25">
      <c r="A90" s="18">
        <v>77724.725177999993</v>
      </c>
      <c r="B90" t="s">
        <v>17</v>
      </c>
      <c r="C90" t="s">
        <v>10</v>
      </c>
      <c r="D90" t="s">
        <v>11</v>
      </c>
      <c r="E90">
        <v>0.7</v>
      </c>
      <c r="F90" t="s">
        <v>20</v>
      </c>
      <c r="G90">
        <v>5103254</v>
      </c>
      <c r="H90" s="2">
        <v>2802498.0833859998</v>
      </c>
      <c r="I90" s="17">
        <f t="shared" si="25"/>
        <v>1.9413860779117702E-2</v>
      </c>
      <c r="K90" s="93" t="s">
        <v>95</v>
      </c>
      <c r="L90" s="94">
        <v>1.9691439982842503E-4</v>
      </c>
      <c r="M90" s="95"/>
      <c r="N90" s="94"/>
      <c r="O90" s="96">
        <v>1.9691439982842503E-4</v>
      </c>
      <c r="P90" s="89" t="str">
        <f t="shared" si="26"/>
        <v>SERRA NOVA DOURADA</v>
      </c>
      <c r="Q90" s="64">
        <f t="shared" si="27"/>
        <v>1.9691439982842503E-4</v>
      </c>
      <c r="R90" s="65">
        <f t="shared" si="28"/>
        <v>4.447602737801505E-4</v>
      </c>
      <c r="S90" s="64">
        <f t="shared" si="29"/>
        <v>0</v>
      </c>
      <c r="T90" s="68">
        <f t="shared" si="30"/>
        <v>0</v>
      </c>
      <c r="U90" s="68">
        <f t="shared" si="31"/>
        <v>0</v>
      </c>
      <c r="V90" s="21">
        <f>VLOOKUP($P$3:$P$96,Tabela2[#All],14,FALSE)</f>
        <v>0</v>
      </c>
      <c r="W90" s="68">
        <f t="shared" si="32"/>
        <v>0</v>
      </c>
      <c r="X90" s="69">
        <f t="shared" si="33"/>
        <v>0</v>
      </c>
      <c r="Y90" s="64">
        <f t="shared" si="34"/>
        <v>4.447602737801505E-4</v>
      </c>
      <c r="Z90" s="68">
        <f t="shared" si="35"/>
        <v>1.5446463666022577E-3</v>
      </c>
      <c r="AA90" s="65">
        <f t="shared" si="36"/>
        <v>4.6339390998067729E-5</v>
      </c>
      <c r="AC90">
        <v>88</v>
      </c>
      <c r="AD90" t="s">
        <v>388</v>
      </c>
      <c r="AE90" s="8">
        <v>9.6110119429083159E-5</v>
      </c>
      <c r="AF90">
        <v>88</v>
      </c>
      <c r="AG90" t="s">
        <v>227</v>
      </c>
      <c r="AH90">
        <v>1.6000000000000001E-4</v>
      </c>
    </row>
    <row r="91" spans="1:34" x14ac:dyDescent="0.25">
      <c r="A91" s="18">
        <v>11587.709406</v>
      </c>
      <c r="B91" t="s">
        <v>244</v>
      </c>
      <c r="C91" t="s">
        <v>342</v>
      </c>
      <c r="D91" t="s">
        <v>238</v>
      </c>
      <c r="E91">
        <v>1</v>
      </c>
      <c r="F91" t="s">
        <v>20</v>
      </c>
      <c r="G91">
        <v>5103254</v>
      </c>
      <c r="H91" s="2">
        <v>2802498.0833859998</v>
      </c>
      <c r="I91" s="17">
        <f t="shared" si="25"/>
        <v>4.1347787085726177E-3</v>
      </c>
      <c r="K91" s="93" t="s">
        <v>388</v>
      </c>
      <c r="L91" s="94"/>
      <c r="M91" s="95">
        <v>3.441383793844283E-4</v>
      </c>
      <c r="N91" s="94"/>
      <c r="O91" s="96">
        <v>3.441383793844283E-4</v>
      </c>
      <c r="P91" s="89" t="str">
        <f t="shared" si="26"/>
        <v>SINOP</v>
      </c>
      <c r="Q91" s="64">
        <f t="shared" si="27"/>
        <v>0</v>
      </c>
      <c r="R91" s="65">
        <f t="shared" si="28"/>
        <v>0</v>
      </c>
      <c r="S91" s="64">
        <f t="shared" si="29"/>
        <v>3.441383793844283E-4</v>
      </c>
      <c r="T91" s="68">
        <f t="shared" si="30"/>
        <v>9.2245413911685688E-4</v>
      </c>
      <c r="U91" s="68">
        <f t="shared" si="31"/>
        <v>6.4571789738179981E-4</v>
      </c>
      <c r="V91" s="21">
        <f>VLOOKUP($P$3:$P$96,Tabela2[#All],14,FALSE)</f>
        <v>0</v>
      </c>
      <c r="W91" s="68">
        <f t="shared" si="32"/>
        <v>6.4571789738179981E-4</v>
      </c>
      <c r="X91" s="69">
        <f t="shared" si="33"/>
        <v>9.2245413911685688E-4</v>
      </c>
      <c r="Y91" s="64">
        <f t="shared" si="34"/>
        <v>9.2245413911685688E-4</v>
      </c>
      <c r="Z91" s="68">
        <f t="shared" si="35"/>
        <v>3.2036706476361058E-3</v>
      </c>
      <c r="AA91" s="65">
        <f t="shared" si="36"/>
        <v>9.6110119429083159E-5</v>
      </c>
      <c r="AC91">
        <v>89</v>
      </c>
      <c r="AD91" t="s">
        <v>391</v>
      </c>
      <c r="AE91" s="8">
        <v>9.5275500526044302E-5</v>
      </c>
      <c r="AF91">
        <v>89</v>
      </c>
      <c r="AG91" s="63" t="s">
        <v>389</v>
      </c>
      <c r="AH91">
        <v>1.4999999999999999E-4</v>
      </c>
    </row>
    <row r="92" spans="1:34" x14ac:dyDescent="0.25">
      <c r="A92" s="18">
        <v>98024.205881999995</v>
      </c>
      <c r="B92" t="s">
        <v>245</v>
      </c>
      <c r="C92" t="s">
        <v>342</v>
      </c>
      <c r="D92" t="s">
        <v>238</v>
      </c>
      <c r="E92">
        <v>1</v>
      </c>
      <c r="F92" t="s">
        <v>20</v>
      </c>
      <c r="G92">
        <v>5103254</v>
      </c>
      <c r="H92" s="2">
        <v>2802498.0833859998</v>
      </c>
      <c r="I92" s="17">
        <f t="shared" si="25"/>
        <v>3.4977439043799949E-2</v>
      </c>
      <c r="K92" s="93" t="s">
        <v>389</v>
      </c>
      <c r="L92" s="94"/>
      <c r="M92" s="95">
        <v>1.0175455137488148E-5</v>
      </c>
      <c r="N92" s="94"/>
      <c r="O92" s="96">
        <v>1.0175455137488148E-5</v>
      </c>
      <c r="P92" s="89" t="str">
        <f t="shared" si="26"/>
        <v>SORRISO</v>
      </c>
      <c r="Q92" s="64">
        <f t="shared" si="27"/>
        <v>0</v>
      </c>
      <c r="R92" s="65">
        <f t="shared" si="28"/>
        <v>0</v>
      </c>
      <c r="S92" s="64">
        <f t="shared" si="29"/>
        <v>1.0175455137488148E-5</v>
      </c>
      <c r="T92" s="68">
        <f t="shared" si="30"/>
        <v>2.7275047687978236E-5</v>
      </c>
      <c r="U92" s="68">
        <f t="shared" si="31"/>
        <v>1.9092533381584766E-5</v>
      </c>
      <c r="V92" s="21">
        <f>VLOOKUP($P$3:$P$96,Tabela2[#All],14,FALSE)</f>
        <v>0</v>
      </c>
      <c r="W92" s="68">
        <f t="shared" si="32"/>
        <v>1.9092533381584766E-5</v>
      </c>
      <c r="X92" s="69">
        <f t="shared" si="33"/>
        <v>2.727504768797824E-5</v>
      </c>
      <c r="Y92" s="64">
        <f t="shared" si="34"/>
        <v>2.727504768797824E-5</v>
      </c>
      <c r="Z92" s="68">
        <f t="shared" si="35"/>
        <v>9.4725868729373809E-5</v>
      </c>
      <c r="AA92" s="65">
        <f t="shared" si="36"/>
        <v>2.8417760618812145E-6</v>
      </c>
      <c r="AC92">
        <v>90</v>
      </c>
      <c r="AD92" t="s">
        <v>235</v>
      </c>
      <c r="AE92" s="8">
        <v>7.8288599372391081E-5</v>
      </c>
      <c r="AF92">
        <v>90</v>
      </c>
      <c r="AG92" t="s">
        <v>114</v>
      </c>
      <c r="AH92">
        <v>6.0000000000000002E-5</v>
      </c>
    </row>
    <row r="93" spans="1:34" x14ac:dyDescent="0.25">
      <c r="A93" s="18">
        <v>407968.26423700002</v>
      </c>
      <c r="B93" t="s">
        <v>85</v>
      </c>
      <c r="C93" t="s">
        <v>10</v>
      </c>
      <c r="D93" t="s">
        <v>43</v>
      </c>
      <c r="E93">
        <v>0.4</v>
      </c>
      <c r="F93" t="s">
        <v>20</v>
      </c>
      <c r="G93">
        <v>5103254</v>
      </c>
      <c r="H93" s="2">
        <v>2802498.0833859998</v>
      </c>
      <c r="I93" s="17">
        <f t="shared" si="25"/>
        <v>5.8229230079485321E-2</v>
      </c>
      <c r="K93" s="93" t="s">
        <v>38</v>
      </c>
      <c r="L93" s="94">
        <v>5.2773481414296788E-2</v>
      </c>
      <c r="M93" s="95"/>
      <c r="N93" s="94"/>
      <c r="O93" s="96">
        <v>5.2773481414296788E-2</v>
      </c>
      <c r="P93" s="89" t="str">
        <f t="shared" si="26"/>
        <v>TABAPORÃ</v>
      </c>
      <c r="Q93" s="64">
        <f t="shared" si="27"/>
        <v>5.2773481414296788E-2</v>
      </c>
      <c r="R93" s="65">
        <f t="shared" si="28"/>
        <v>0.11919670711032559</v>
      </c>
      <c r="S93" s="64">
        <f t="shared" si="29"/>
        <v>0</v>
      </c>
      <c r="T93" s="68">
        <f t="shared" si="30"/>
        <v>0</v>
      </c>
      <c r="U93" s="68">
        <f t="shared" si="31"/>
        <v>0</v>
      </c>
      <c r="V93" s="21">
        <f>VLOOKUP($P$3:$P$96,Tabela2[#All],14,FALSE)</f>
        <v>0</v>
      </c>
      <c r="W93" s="68">
        <f t="shared" si="32"/>
        <v>0</v>
      </c>
      <c r="X93" s="69">
        <f t="shared" si="33"/>
        <v>0</v>
      </c>
      <c r="Y93" s="64">
        <f t="shared" si="34"/>
        <v>0.11919670711032559</v>
      </c>
      <c r="Z93" s="68">
        <f t="shared" si="35"/>
        <v>0.41396853856585381</v>
      </c>
      <c r="AA93" s="65">
        <f t="shared" si="36"/>
        <v>1.2419056156975614E-2</v>
      </c>
      <c r="AC93">
        <v>91</v>
      </c>
      <c r="AD93" t="s">
        <v>114</v>
      </c>
      <c r="AE93" s="8">
        <v>4.8137684035845568E-5</v>
      </c>
      <c r="AF93">
        <v>91</v>
      </c>
      <c r="AG93" t="s">
        <v>304</v>
      </c>
      <c r="AH93">
        <v>4.0000000000000003E-5</v>
      </c>
    </row>
    <row r="94" spans="1:34" x14ac:dyDescent="0.25">
      <c r="A94" s="18">
        <v>98922.058856999996</v>
      </c>
      <c r="B94" t="s">
        <v>277</v>
      </c>
      <c r="C94" t="s">
        <v>342</v>
      </c>
      <c r="D94" t="s">
        <v>442</v>
      </c>
      <c r="E94">
        <v>0.7</v>
      </c>
      <c r="F94" t="s">
        <v>20</v>
      </c>
      <c r="G94">
        <v>5103254</v>
      </c>
      <c r="H94" s="2">
        <v>2802498.0833859998</v>
      </c>
      <c r="I94" s="17">
        <f t="shared" si="25"/>
        <v>2.4708470492952887E-2</v>
      </c>
      <c r="K94" s="93" t="s">
        <v>67</v>
      </c>
      <c r="L94" s="94">
        <v>0.35498340449270938</v>
      </c>
      <c r="M94" s="95">
        <v>2.5318091866861415E-4</v>
      </c>
      <c r="N94" s="94"/>
      <c r="O94" s="96">
        <v>0.35523658541137798</v>
      </c>
      <c r="P94" s="89" t="str">
        <f t="shared" si="26"/>
        <v>TANGARÁ DA SERRA</v>
      </c>
      <c r="Q94" s="64">
        <f t="shared" si="27"/>
        <v>0.35498340449270938</v>
      </c>
      <c r="R94" s="65">
        <f t="shared" si="28"/>
        <v>0.80178248166286037</v>
      </c>
      <c r="S94" s="64">
        <f t="shared" si="29"/>
        <v>2.5318091866861415E-4</v>
      </c>
      <c r="T94" s="68">
        <f t="shared" si="30"/>
        <v>6.7864498806853829E-4</v>
      </c>
      <c r="U94" s="68">
        <f t="shared" si="31"/>
        <v>4.7505149164797677E-4</v>
      </c>
      <c r="V94" s="21">
        <f>VLOOKUP($P$3:$P$96,Tabela2[#All],14,FALSE)</f>
        <v>0.15</v>
      </c>
      <c r="W94" s="68">
        <f t="shared" si="32"/>
        <v>0.15047505149164797</v>
      </c>
      <c r="X94" s="69">
        <f t="shared" si="33"/>
        <v>0.21496435927378282</v>
      </c>
      <c r="Y94" s="64">
        <f t="shared" si="34"/>
        <v>1.0167468409366431</v>
      </c>
      <c r="Z94" s="68">
        <f t="shared" si="35"/>
        <v>3.5311479153901018</v>
      </c>
      <c r="AA94" s="65">
        <f t="shared" si="36"/>
        <v>0.10593443746170304</v>
      </c>
      <c r="AC94">
        <v>92</v>
      </c>
      <c r="AD94" t="s">
        <v>95</v>
      </c>
      <c r="AE94" s="8">
        <v>4.6339390998067729E-5</v>
      </c>
      <c r="AF94">
        <v>92</v>
      </c>
      <c r="AG94" t="s">
        <v>986</v>
      </c>
      <c r="AH94">
        <v>3.0000000000000001E-5</v>
      </c>
    </row>
    <row r="95" spans="1:34" x14ac:dyDescent="0.25">
      <c r="A95" s="18">
        <v>81010.893977999993</v>
      </c>
      <c r="B95" t="s">
        <v>282</v>
      </c>
      <c r="C95" t="s">
        <v>342</v>
      </c>
      <c r="D95" t="s">
        <v>442</v>
      </c>
      <c r="E95">
        <v>0.7</v>
      </c>
      <c r="F95" t="s">
        <v>20</v>
      </c>
      <c r="G95">
        <v>5103254</v>
      </c>
      <c r="H95" s="2">
        <v>2802498.0833859998</v>
      </c>
      <c r="I95" s="17">
        <f t="shared" si="25"/>
        <v>2.0234670674987725E-2</v>
      </c>
      <c r="K95" s="93" t="s">
        <v>391</v>
      </c>
      <c r="L95" s="94"/>
      <c r="M95" s="95">
        <v>3.4114988661798932E-4</v>
      </c>
      <c r="N95" s="94"/>
      <c r="O95" s="96">
        <v>3.4114988661798932E-4</v>
      </c>
      <c r="P95" s="89" t="str">
        <f t="shared" si="26"/>
        <v>TERRA NOVA DO NORTE</v>
      </c>
      <c r="Q95" s="64">
        <f t="shared" si="27"/>
        <v>0</v>
      </c>
      <c r="R95" s="65">
        <f t="shared" si="28"/>
        <v>0</v>
      </c>
      <c r="S95" s="64">
        <f t="shared" si="29"/>
        <v>3.4114988661798932E-4</v>
      </c>
      <c r="T95" s="68">
        <f t="shared" si="30"/>
        <v>9.1444356056106341E-4</v>
      </c>
      <c r="U95" s="68">
        <f t="shared" si="31"/>
        <v>6.4011049239274436E-4</v>
      </c>
      <c r="V95" s="21">
        <f>VLOOKUP($P$3:$P$96,Tabela2[#All],14,FALSE)</f>
        <v>0</v>
      </c>
      <c r="W95" s="68">
        <f t="shared" si="32"/>
        <v>6.4011049239274436E-4</v>
      </c>
      <c r="X95" s="69">
        <f t="shared" si="33"/>
        <v>9.1444356056106341E-4</v>
      </c>
      <c r="Y95" s="64">
        <f t="shared" si="34"/>
        <v>9.1444356056106341E-4</v>
      </c>
      <c r="Z95" s="68">
        <f t="shared" si="35"/>
        <v>3.1758500175348104E-3</v>
      </c>
      <c r="AA95" s="65">
        <f t="shared" si="36"/>
        <v>9.5275500526044302E-5</v>
      </c>
      <c r="AC95">
        <v>93</v>
      </c>
      <c r="AD95" t="s">
        <v>304</v>
      </c>
      <c r="AE95" s="8">
        <v>1.7236497399187799E-5</v>
      </c>
      <c r="AF95">
        <v>93</v>
      </c>
      <c r="AG95" t="s">
        <v>158</v>
      </c>
      <c r="AH95">
        <v>3.0000000000000001E-5</v>
      </c>
    </row>
    <row r="96" spans="1:34" x14ac:dyDescent="0.25">
      <c r="A96" s="18">
        <v>110.79327000000001</v>
      </c>
      <c r="B96" t="s">
        <v>293</v>
      </c>
      <c r="C96" t="s">
        <v>342</v>
      </c>
      <c r="D96" t="s">
        <v>442</v>
      </c>
      <c r="E96">
        <v>0.7</v>
      </c>
      <c r="F96" t="s">
        <v>20</v>
      </c>
      <c r="G96">
        <v>5103254</v>
      </c>
      <c r="H96" s="2">
        <v>2802498.0833859998</v>
      </c>
      <c r="I96" s="17">
        <f t="shared" si="25"/>
        <v>2.7673627846445163E-5</v>
      </c>
      <c r="K96" s="93" t="s">
        <v>187</v>
      </c>
      <c r="L96" s="94"/>
      <c r="M96" s="95">
        <v>5.8961192420319778E-4</v>
      </c>
      <c r="N96" s="94"/>
      <c r="O96" s="96">
        <v>5.8961192420319778E-4</v>
      </c>
      <c r="P96" s="89" t="str">
        <f t="shared" si="26"/>
        <v>TESOURO</v>
      </c>
      <c r="Q96" s="64">
        <f t="shared" si="27"/>
        <v>0</v>
      </c>
      <c r="R96" s="65">
        <f t="shared" si="28"/>
        <v>0</v>
      </c>
      <c r="S96" s="64">
        <f t="shared" si="29"/>
        <v>5.8961192420319778E-4</v>
      </c>
      <c r="T96" s="68">
        <f t="shared" si="30"/>
        <v>1.5804397083718715E-3</v>
      </c>
      <c r="U96" s="68">
        <f t="shared" si="31"/>
        <v>1.1063077958603099E-3</v>
      </c>
      <c r="V96" s="21">
        <f>VLOOKUP($P$3:$P$96,Tabela2[#All],14,FALSE)</f>
        <v>0</v>
      </c>
      <c r="W96" s="68">
        <f t="shared" si="32"/>
        <v>1.1063077958603099E-3</v>
      </c>
      <c r="X96" s="69">
        <f t="shared" si="33"/>
        <v>1.5804397083718715E-3</v>
      </c>
      <c r="Y96" s="64">
        <f t="shared" si="34"/>
        <v>1.5804397083718715E-3</v>
      </c>
      <c r="Z96" s="68">
        <f t="shared" si="35"/>
        <v>5.4888455581292824E-3</v>
      </c>
      <c r="AA96" s="65">
        <f t="shared" si="36"/>
        <v>1.6466536674387847E-4</v>
      </c>
      <c r="AC96">
        <v>94</v>
      </c>
      <c r="AD96" t="s">
        <v>158</v>
      </c>
      <c r="AE96" s="8">
        <v>1.5885803889704747E-5</v>
      </c>
      <c r="AF96">
        <v>94</v>
      </c>
      <c r="AG96" t="s">
        <v>149</v>
      </c>
      <c r="AH96">
        <v>2.0000000000000002E-5</v>
      </c>
    </row>
    <row r="97" spans="1:34" x14ac:dyDescent="0.25">
      <c r="A97" s="18">
        <v>5768.3073290000002</v>
      </c>
      <c r="B97" t="s">
        <v>297</v>
      </c>
      <c r="C97" t="s">
        <v>342</v>
      </c>
      <c r="D97" t="s">
        <v>442</v>
      </c>
      <c r="E97">
        <v>0.7</v>
      </c>
      <c r="F97" t="s">
        <v>20</v>
      </c>
      <c r="G97">
        <v>5103254</v>
      </c>
      <c r="H97" s="2">
        <v>2802498.0833859998</v>
      </c>
      <c r="I97" s="17">
        <f t="shared" si="25"/>
        <v>1.4407913975882118E-3</v>
      </c>
      <c r="K97" s="93" t="s">
        <v>114</v>
      </c>
      <c r="L97" s="94">
        <v>2.0455605818048289E-4</v>
      </c>
      <c r="M97" s="95"/>
      <c r="N97" s="94"/>
      <c r="O97" s="96">
        <v>2.0455605818048289E-4</v>
      </c>
      <c r="P97" s="89" t="str">
        <f t="shared" si="26"/>
        <v>VALE DE SÃO DOMINGOS</v>
      </c>
      <c r="Q97" s="64">
        <f t="shared" si="27"/>
        <v>2.0455605818048289E-4</v>
      </c>
      <c r="R97" s="65">
        <f t="shared" si="28"/>
        <v>4.6202008852075344E-4</v>
      </c>
      <c r="S97" s="64">
        <f t="shared" si="29"/>
        <v>0</v>
      </c>
      <c r="T97" s="68">
        <f t="shared" si="30"/>
        <v>0</v>
      </c>
      <c r="U97" s="68">
        <f t="shared" si="31"/>
        <v>0</v>
      </c>
      <c r="V97" s="21">
        <f>VLOOKUP($P$3:$P$100,Tabela2[#All],14,FALSE)</f>
        <v>0</v>
      </c>
      <c r="W97" s="68">
        <f t="shared" si="32"/>
        <v>0</v>
      </c>
      <c r="X97" s="69">
        <f t="shared" si="33"/>
        <v>0</v>
      </c>
      <c r="Y97" s="64">
        <f t="shared" si="34"/>
        <v>4.6202008852075344E-4</v>
      </c>
      <c r="Z97" s="68">
        <f t="shared" si="35"/>
        <v>1.6045894678615189E-3</v>
      </c>
      <c r="AA97" s="65">
        <f t="shared" si="36"/>
        <v>4.8137684035845568E-5</v>
      </c>
      <c r="AC97">
        <v>95</v>
      </c>
      <c r="AD97" t="s">
        <v>285</v>
      </c>
      <c r="AE97" s="8">
        <v>1.0758013902922229E-5</v>
      </c>
      <c r="AF97">
        <v>95</v>
      </c>
      <c r="AG97" t="s">
        <v>362</v>
      </c>
      <c r="AH97">
        <v>0</v>
      </c>
    </row>
    <row r="98" spans="1:34" x14ac:dyDescent="0.25">
      <c r="A98" s="18">
        <v>215243.80603599999</v>
      </c>
      <c r="B98" t="s">
        <v>133</v>
      </c>
      <c r="C98" t="s">
        <v>10</v>
      </c>
      <c r="D98" t="s">
        <v>134</v>
      </c>
      <c r="E98">
        <v>0.3</v>
      </c>
      <c r="F98" t="s">
        <v>20</v>
      </c>
      <c r="G98">
        <v>5103254</v>
      </c>
      <c r="H98" s="2">
        <v>2802498.0833859998</v>
      </c>
      <c r="I98" s="17">
        <f t="shared" ref="I98:I129" si="37">A98/H98*E98</f>
        <v>2.3041279561833716E-2</v>
      </c>
      <c r="K98" s="93" t="s">
        <v>235</v>
      </c>
      <c r="L98" s="94"/>
      <c r="M98" s="95">
        <v>2.8032544202768604E-4</v>
      </c>
      <c r="N98" s="94"/>
      <c r="O98" s="96">
        <v>2.8032544202768604E-4</v>
      </c>
      <c r="P98" s="89" t="str">
        <f t="shared" si="26"/>
        <v>VÁRZEA GRANDE</v>
      </c>
      <c r="Q98" s="64">
        <f t="shared" si="27"/>
        <v>0</v>
      </c>
      <c r="R98" s="65">
        <f t="shared" si="28"/>
        <v>0</v>
      </c>
      <c r="S98" s="64">
        <f t="shared" si="29"/>
        <v>2.8032544202768604E-4</v>
      </c>
      <c r="T98" s="68">
        <f t="shared" si="30"/>
        <v>7.5140518985631678E-4</v>
      </c>
      <c r="U98" s="68">
        <f t="shared" si="31"/>
        <v>5.2598363289942172E-4</v>
      </c>
      <c r="V98" s="21">
        <f>VLOOKUP($P$3:$P$100,Tabela2[#All],14,FALSE)</f>
        <v>0</v>
      </c>
      <c r="W98" s="68">
        <f t="shared" si="32"/>
        <v>5.2598363289942172E-4</v>
      </c>
      <c r="X98" s="69">
        <f t="shared" si="33"/>
        <v>7.5140518985631678E-4</v>
      </c>
      <c r="Y98" s="64">
        <f t="shared" si="34"/>
        <v>7.5140518985631678E-4</v>
      </c>
      <c r="Z98" s="68">
        <f t="shared" si="35"/>
        <v>2.6096199790797028E-3</v>
      </c>
      <c r="AA98" s="65">
        <f t="shared" si="36"/>
        <v>7.8288599372391081E-5</v>
      </c>
      <c r="AC98">
        <v>96</v>
      </c>
      <c r="AD98" t="s">
        <v>389</v>
      </c>
      <c r="AE98" s="8">
        <v>2.8417760618812145E-6</v>
      </c>
    </row>
    <row r="99" spans="1:34" x14ac:dyDescent="0.25">
      <c r="A99" s="18">
        <v>123423.848041</v>
      </c>
      <c r="B99" t="s">
        <v>314</v>
      </c>
      <c r="C99" t="s">
        <v>342</v>
      </c>
      <c r="D99" t="s">
        <v>315</v>
      </c>
      <c r="E99">
        <v>0.5</v>
      </c>
      <c r="F99" t="s">
        <v>20</v>
      </c>
      <c r="G99">
        <v>5103254</v>
      </c>
      <c r="H99" s="2">
        <v>2802498.0833859998</v>
      </c>
      <c r="I99" s="17">
        <f t="shared" si="37"/>
        <v>2.2020326931299513E-2</v>
      </c>
      <c r="K99" s="93" t="s">
        <v>125</v>
      </c>
      <c r="L99" s="94">
        <v>7.4185484533603758E-3</v>
      </c>
      <c r="M99" s="95">
        <v>8.2029592736864179E-2</v>
      </c>
      <c r="N99" s="94"/>
      <c r="O99" s="96">
        <v>8.9448141190224553E-2</v>
      </c>
      <c r="P99" s="89" t="str">
        <f t="shared" si="26"/>
        <v>VILA BELA DA SANTÍSSIMA TRINDADE</v>
      </c>
      <c r="Q99" s="64">
        <f t="shared" si="27"/>
        <v>7.4185484533603758E-3</v>
      </c>
      <c r="R99" s="65">
        <f t="shared" ref="R99:R100" si="38">(Q99-$T$106)/($T$105-$T$106)</f>
        <v>1.6755888061222357E-2</v>
      </c>
      <c r="S99" s="64">
        <f t="shared" si="29"/>
        <v>8.2029592736864179E-2</v>
      </c>
      <c r="T99" s="68">
        <f t="shared" ref="T99:T100" si="39">(S99-$S$106)/($S$105-$S$106)</f>
        <v>0.21987822888438435</v>
      </c>
      <c r="U99" s="68">
        <f t="shared" ref="U99:U100" si="40">T99*0.7</f>
        <v>0.15391476021906902</v>
      </c>
      <c r="V99" s="21">
        <f>VLOOKUP($P$3:$P$100,Tabela2[#All],14,FALSE)</f>
        <v>0.3</v>
      </c>
      <c r="W99" s="68">
        <f t="shared" ref="W99:W100" si="41">SUM(U99:V99)</f>
        <v>0.45391476021906901</v>
      </c>
      <c r="X99" s="69">
        <f t="shared" ref="X99:X100" si="42">(W99-$U$106)/($U$105-$U$106)</f>
        <v>0.64844965745581296</v>
      </c>
      <c r="Y99" s="64">
        <f t="shared" ref="Y99:Y100" si="43">X99+R99</f>
        <v>0.66520554551703537</v>
      </c>
      <c r="Z99" s="68">
        <f t="shared" ref="Z99:Z100" si="44">Y99/$Y$101*100</f>
        <v>2.3102497896079375</v>
      </c>
      <c r="AA99" s="65">
        <f t="shared" ref="AA99" si="45">Z99*3/100</f>
        <v>6.9307493688238131E-2</v>
      </c>
      <c r="AC99">
        <v>97</v>
      </c>
      <c r="AD99" t="s">
        <v>259</v>
      </c>
      <c r="AE99" s="8">
        <v>5.2041964238216647E-7</v>
      </c>
    </row>
    <row r="100" spans="1:34" ht="15.75" thickBot="1" x14ac:dyDescent="0.3">
      <c r="A100" s="18">
        <v>136312.18105300001</v>
      </c>
      <c r="B100" t="s">
        <v>55</v>
      </c>
      <c r="C100" t="s">
        <v>10</v>
      </c>
      <c r="D100" t="s">
        <v>11</v>
      </c>
      <c r="E100">
        <v>0.7</v>
      </c>
      <c r="F100" t="s">
        <v>56</v>
      </c>
      <c r="G100">
        <v>5103304</v>
      </c>
      <c r="H100" s="2">
        <v>2144780.5596540002</v>
      </c>
      <c r="I100" s="17">
        <f t="shared" si="37"/>
        <v>4.4488712986326714E-2</v>
      </c>
      <c r="K100" s="93" t="s">
        <v>81</v>
      </c>
      <c r="L100" s="94">
        <v>3.9361689810642952E-3</v>
      </c>
      <c r="M100" s="95"/>
      <c r="N100" s="94"/>
      <c r="O100" s="96">
        <v>3.9361689810642952E-3</v>
      </c>
      <c r="P100" s="90" t="str">
        <f t="shared" si="26"/>
        <v>VILA RICA</v>
      </c>
      <c r="Q100" s="66">
        <f t="shared" si="27"/>
        <v>3.9361689810642952E-3</v>
      </c>
      <c r="R100" s="67">
        <f t="shared" si="38"/>
        <v>8.8904193659197373E-3</v>
      </c>
      <c r="S100" s="66">
        <f t="shared" si="29"/>
        <v>0</v>
      </c>
      <c r="T100" s="70">
        <f t="shared" si="39"/>
        <v>0</v>
      </c>
      <c r="U100" s="70">
        <f t="shared" si="40"/>
        <v>0</v>
      </c>
      <c r="V100" s="24">
        <f>VLOOKUP($P$3:$P$100,Tabela2[#All],14,FALSE)</f>
        <v>0</v>
      </c>
      <c r="W100" s="70">
        <f t="shared" si="41"/>
        <v>0</v>
      </c>
      <c r="X100" s="71">
        <f t="shared" si="42"/>
        <v>0</v>
      </c>
      <c r="Y100" s="66">
        <f t="shared" si="43"/>
        <v>8.8904193659197373E-3</v>
      </c>
      <c r="Z100" s="70">
        <f t="shared" si="44"/>
        <v>3.0876305238372995E-2</v>
      </c>
      <c r="AA100" s="67">
        <f>Z100*3/100</f>
        <v>9.262891571511898E-4</v>
      </c>
      <c r="AC100">
        <v>98</v>
      </c>
      <c r="AD100" t="s">
        <v>348</v>
      </c>
      <c r="AE100" s="8">
        <v>2.0752371415812453E-7</v>
      </c>
    </row>
    <row r="101" spans="1:34" ht="15.75" thickBot="1" x14ac:dyDescent="0.3">
      <c r="A101" s="18">
        <v>1800.7738569999999</v>
      </c>
      <c r="B101" t="s">
        <v>89</v>
      </c>
      <c r="C101" t="s">
        <v>10</v>
      </c>
      <c r="D101" t="s">
        <v>11</v>
      </c>
      <c r="E101">
        <v>0.7</v>
      </c>
      <c r="F101" t="s">
        <v>56</v>
      </c>
      <c r="G101">
        <v>5103304</v>
      </c>
      <c r="H101" s="2">
        <v>2144780.5596540002</v>
      </c>
      <c r="I101" s="17">
        <f t="shared" si="37"/>
        <v>5.8772525432781466E-4</v>
      </c>
      <c r="K101" s="93" t="s">
        <v>979</v>
      </c>
      <c r="L101" s="94"/>
      <c r="M101" s="95"/>
      <c r="N101" s="94"/>
      <c r="O101" s="96"/>
      <c r="P101" s="53"/>
      <c r="Q101" s="52"/>
      <c r="R101" s="52"/>
      <c r="S101" s="52"/>
      <c r="T101" s="52"/>
      <c r="U101" s="52"/>
      <c r="V101" s="53"/>
      <c r="W101" s="53"/>
      <c r="X101" s="53"/>
      <c r="Y101" s="54">
        <f>SUM(Y3:Y100)</f>
        <v>28.793663287376582</v>
      </c>
      <c r="Z101" s="54">
        <f>SUM(Z3:Z100)</f>
        <v>99.999999999999986</v>
      </c>
      <c r="AA101" s="55">
        <f>Z101*3/100</f>
        <v>2.9999999999999996</v>
      </c>
    </row>
    <row r="102" spans="1:34" ht="15.75" thickBot="1" x14ac:dyDescent="0.3">
      <c r="A102" s="18">
        <v>1001508.90601</v>
      </c>
      <c r="B102" t="s">
        <v>105</v>
      </c>
      <c r="C102" t="s">
        <v>10</v>
      </c>
      <c r="D102" t="s">
        <v>11</v>
      </c>
      <c r="E102">
        <v>0.7</v>
      </c>
      <c r="F102" t="s">
        <v>56</v>
      </c>
      <c r="G102">
        <v>5103304</v>
      </c>
      <c r="H102" s="2">
        <v>2144780.5596540002</v>
      </c>
      <c r="I102" s="17">
        <f t="shared" si="37"/>
        <v>0.32686618267376294</v>
      </c>
      <c r="K102" s="97" t="s">
        <v>1232</v>
      </c>
      <c r="L102" s="98">
        <v>7.7864084494312751</v>
      </c>
      <c r="M102" s="98">
        <v>3.0217658483317749</v>
      </c>
      <c r="N102" s="98"/>
      <c r="O102" s="99">
        <v>10.808174297763051</v>
      </c>
      <c r="Q102" s="8"/>
      <c r="R102" s="8"/>
      <c r="S102" s="8"/>
      <c r="T102" s="8"/>
      <c r="U102" s="8"/>
    </row>
    <row r="103" spans="1:34" ht="15.75" thickBot="1" x14ac:dyDescent="0.3">
      <c r="A103" s="18">
        <v>28674.189666999999</v>
      </c>
      <c r="B103" t="s">
        <v>132</v>
      </c>
      <c r="C103" t="s">
        <v>10</v>
      </c>
      <c r="D103" t="s">
        <v>11</v>
      </c>
      <c r="E103">
        <v>0.7</v>
      </c>
      <c r="F103" t="s">
        <v>56</v>
      </c>
      <c r="G103">
        <v>5103304</v>
      </c>
      <c r="H103" s="2">
        <v>2144780.5596540002</v>
      </c>
      <c r="I103" s="17">
        <f t="shared" si="37"/>
        <v>9.3585018180778537E-3</v>
      </c>
      <c r="Q103" s="8"/>
      <c r="R103" s="8"/>
      <c r="S103" s="8"/>
      <c r="T103" s="8"/>
      <c r="U103" s="8"/>
    </row>
    <row r="104" spans="1:34" ht="15.75" thickBot="1" x14ac:dyDescent="0.3">
      <c r="A104" s="18">
        <v>188255.53000900001</v>
      </c>
      <c r="B104" t="s">
        <v>178</v>
      </c>
      <c r="C104" t="s">
        <v>10</v>
      </c>
      <c r="D104" t="s">
        <v>11</v>
      </c>
      <c r="E104">
        <v>0.7</v>
      </c>
      <c r="F104" t="s">
        <v>56</v>
      </c>
      <c r="G104">
        <v>5103304</v>
      </c>
      <c r="H104" s="2">
        <v>2144780.5596540002</v>
      </c>
      <c r="I104" s="17">
        <f t="shared" si="37"/>
        <v>6.1441656776094054E-2</v>
      </c>
      <c r="Q104" s="8"/>
      <c r="R104" s="49" t="s">
        <v>335</v>
      </c>
      <c r="S104" s="50" t="s">
        <v>345</v>
      </c>
      <c r="T104" s="50" t="s">
        <v>344</v>
      </c>
      <c r="U104" s="51" t="s">
        <v>342</v>
      </c>
    </row>
    <row r="105" spans="1:34" x14ac:dyDescent="0.25">
      <c r="A105" s="18">
        <v>22351.458001999999</v>
      </c>
      <c r="B105" t="s">
        <v>174</v>
      </c>
      <c r="C105" t="s">
        <v>10</v>
      </c>
      <c r="D105" t="s">
        <v>11</v>
      </c>
      <c r="E105">
        <v>0.7</v>
      </c>
      <c r="F105" t="s">
        <v>176</v>
      </c>
      <c r="G105">
        <v>5103353</v>
      </c>
      <c r="H105" s="2">
        <v>580358.60883200006</v>
      </c>
      <c r="I105" s="17">
        <f t="shared" si="37"/>
        <v>2.6959228937584602E-2</v>
      </c>
      <c r="R105" s="41" t="s">
        <v>336</v>
      </c>
      <c r="S105" s="43">
        <f>MAX(M3:M100)</f>
        <v>0.37306828035256145</v>
      </c>
      <c r="T105" s="44">
        <f>MAX(L3:L100)</f>
        <v>0.44274277950858937</v>
      </c>
      <c r="U105" s="45">
        <f>MAX(W3:W96)</f>
        <v>0.7</v>
      </c>
    </row>
    <row r="106" spans="1:34" ht="15.75" thickBot="1" x14ac:dyDescent="0.3">
      <c r="A106" s="18">
        <v>70481.246983000005</v>
      </c>
      <c r="B106" t="s">
        <v>76</v>
      </c>
      <c r="C106" t="s">
        <v>10</v>
      </c>
      <c r="D106" t="s">
        <v>11</v>
      </c>
      <c r="E106">
        <v>0.7</v>
      </c>
      <c r="F106" t="s">
        <v>77</v>
      </c>
      <c r="G106">
        <v>5103361</v>
      </c>
      <c r="H106" s="2">
        <v>268180.42478499998</v>
      </c>
      <c r="I106" s="17">
        <f t="shared" si="37"/>
        <v>0.18396895645032008</v>
      </c>
      <c r="R106" s="42" t="s">
        <v>337</v>
      </c>
      <c r="S106" s="46">
        <v>0</v>
      </c>
      <c r="T106" s="47">
        <v>0</v>
      </c>
      <c r="U106" s="48">
        <v>0</v>
      </c>
    </row>
    <row r="107" spans="1:34" x14ac:dyDescent="0.25">
      <c r="A107" s="18">
        <v>55160.908099</v>
      </c>
      <c r="B107" t="s">
        <v>154</v>
      </c>
      <c r="C107" t="s">
        <v>10</v>
      </c>
      <c r="D107" t="s">
        <v>11</v>
      </c>
      <c r="E107">
        <v>0.7</v>
      </c>
      <c r="F107" t="s">
        <v>77</v>
      </c>
      <c r="G107">
        <v>5103361</v>
      </c>
      <c r="H107" s="2">
        <v>268180.42478499998</v>
      </c>
      <c r="I107" s="17">
        <f t="shared" si="37"/>
        <v>0.14398006752452464</v>
      </c>
    </row>
    <row r="108" spans="1:34" x14ac:dyDescent="0.25">
      <c r="A108" s="18">
        <v>15.714902</v>
      </c>
      <c r="B108" t="s">
        <v>170</v>
      </c>
      <c r="C108" t="s">
        <v>10</v>
      </c>
      <c r="D108" t="s">
        <v>43</v>
      </c>
      <c r="E108">
        <v>0.4</v>
      </c>
      <c r="F108" t="s">
        <v>77</v>
      </c>
      <c r="G108">
        <v>5103361</v>
      </c>
      <c r="H108" s="2">
        <v>268180.42478499998</v>
      </c>
      <c r="I108" s="17">
        <f t="shared" si="37"/>
        <v>2.3439297648362853E-5</v>
      </c>
    </row>
    <row r="109" spans="1:34" x14ac:dyDescent="0.25">
      <c r="A109" s="18">
        <v>169387.03728600001</v>
      </c>
      <c r="B109" t="s">
        <v>60</v>
      </c>
      <c r="C109" t="s">
        <v>10</v>
      </c>
      <c r="D109" t="s">
        <v>11</v>
      </c>
      <c r="E109">
        <v>0.7</v>
      </c>
      <c r="F109" t="s">
        <v>61</v>
      </c>
      <c r="G109">
        <v>5103379</v>
      </c>
      <c r="H109" s="2">
        <v>948743.217711</v>
      </c>
      <c r="I109" s="17">
        <f t="shared" si="37"/>
        <v>0.12497683660524285</v>
      </c>
    </row>
    <row r="110" spans="1:34" x14ac:dyDescent="0.25">
      <c r="A110" s="18">
        <v>9762.1163949999991</v>
      </c>
      <c r="B110" t="s">
        <v>277</v>
      </c>
      <c r="C110" t="s">
        <v>342</v>
      </c>
      <c r="D110" t="s">
        <v>442</v>
      </c>
      <c r="E110">
        <v>0.7</v>
      </c>
      <c r="F110" t="s">
        <v>61</v>
      </c>
      <c r="G110">
        <v>5103379</v>
      </c>
      <c r="H110" s="2">
        <v>948743.217711</v>
      </c>
      <c r="I110" s="17">
        <f t="shared" si="37"/>
        <v>7.2026670114036795E-3</v>
      </c>
    </row>
    <row r="111" spans="1:34" x14ac:dyDescent="0.25">
      <c r="A111" s="18">
        <v>129124.38581000001</v>
      </c>
      <c r="B111" t="s">
        <v>293</v>
      </c>
      <c r="C111" t="s">
        <v>342</v>
      </c>
      <c r="D111" t="s">
        <v>442</v>
      </c>
      <c r="E111">
        <v>0.7</v>
      </c>
      <c r="F111" t="s">
        <v>61</v>
      </c>
      <c r="G111">
        <v>5103379</v>
      </c>
      <c r="H111" s="2">
        <v>948743.217711</v>
      </c>
      <c r="I111" s="17">
        <f t="shared" si="37"/>
        <v>9.5270320124209967E-2</v>
      </c>
    </row>
    <row r="112" spans="1:34" x14ac:dyDescent="0.25">
      <c r="A112" s="18">
        <v>1776.493563</v>
      </c>
      <c r="B112" t="s">
        <v>329</v>
      </c>
      <c r="C112" t="s">
        <v>342</v>
      </c>
      <c r="D112" t="s">
        <v>317</v>
      </c>
      <c r="E112">
        <v>0.2</v>
      </c>
      <c r="F112" t="s">
        <v>61</v>
      </c>
      <c r="G112">
        <v>5103379</v>
      </c>
      <c r="H112" s="2">
        <v>948743.217711</v>
      </c>
      <c r="I112" s="17">
        <f t="shared" si="37"/>
        <v>3.7449407380978907E-4</v>
      </c>
    </row>
    <row r="113" spans="1:9" x14ac:dyDescent="0.25">
      <c r="A113" s="18">
        <v>441.20826</v>
      </c>
      <c r="B113" t="s">
        <v>191</v>
      </c>
      <c r="C113" t="s">
        <v>342</v>
      </c>
      <c r="D113" t="s">
        <v>184</v>
      </c>
      <c r="E113">
        <v>0.2</v>
      </c>
      <c r="F113" t="s">
        <v>194</v>
      </c>
      <c r="G113" t="s">
        <v>70</v>
      </c>
      <c r="H113" s="2">
        <v>21080.493699999999</v>
      </c>
      <c r="I113" s="17">
        <f t="shared" si="37"/>
        <v>4.1859385864383243E-3</v>
      </c>
    </row>
    <row r="114" spans="1:9" x14ac:dyDescent="0.25">
      <c r="A114" s="18">
        <v>1182.6124279999999</v>
      </c>
      <c r="B114" t="s">
        <v>271</v>
      </c>
      <c r="C114" t="s">
        <v>342</v>
      </c>
      <c r="D114" t="s">
        <v>442</v>
      </c>
      <c r="E114">
        <v>0.7</v>
      </c>
      <c r="F114" t="s">
        <v>194</v>
      </c>
      <c r="G114" t="s">
        <v>70</v>
      </c>
      <c r="H114" s="2">
        <v>21080.493699999999</v>
      </c>
      <c r="I114" s="17">
        <f t="shared" si="37"/>
        <v>3.9269891463689956E-2</v>
      </c>
    </row>
    <row r="115" spans="1:9" x14ac:dyDescent="0.25">
      <c r="A115" s="18">
        <v>702.27843800000005</v>
      </c>
      <c r="B115" t="s">
        <v>165</v>
      </c>
      <c r="C115" t="s">
        <v>10</v>
      </c>
      <c r="D115" t="s">
        <v>11</v>
      </c>
      <c r="E115">
        <v>0.7</v>
      </c>
      <c r="F115" t="s">
        <v>194</v>
      </c>
      <c r="G115" t="s">
        <v>70</v>
      </c>
      <c r="H115" s="2">
        <v>42695.889750000002</v>
      </c>
      <c r="I115" s="17">
        <f t="shared" si="37"/>
        <v>1.1513869589753659E-2</v>
      </c>
    </row>
    <row r="116" spans="1:9" x14ac:dyDescent="0.25">
      <c r="A116" s="18">
        <v>70091.080386000001</v>
      </c>
      <c r="B116" t="s">
        <v>191</v>
      </c>
      <c r="C116" t="s">
        <v>342</v>
      </c>
      <c r="D116" t="s">
        <v>184</v>
      </c>
      <c r="E116">
        <v>0.2</v>
      </c>
      <c r="F116" t="s">
        <v>194</v>
      </c>
      <c r="G116">
        <v>5103403</v>
      </c>
      <c r="H116" s="2">
        <v>330239.90592599998</v>
      </c>
      <c r="I116" s="17">
        <f t="shared" si="37"/>
        <v>4.244858306234256E-2</v>
      </c>
    </row>
    <row r="117" spans="1:9" x14ac:dyDescent="0.25">
      <c r="A117" s="18">
        <v>72561.407770999998</v>
      </c>
      <c r="B117" t="s">
        <v>222</v>
      </c>
      <c r="C117" t="s">
        <v>342</v>
      </c>
      <c r="D117" t="s">
        <v>184</v>
      </c>
      <c r="E117">
        <v>0.2</v>
      </c>
      <c r="F117" t="s">
        <v>194</v>
      </c>
      <c r="G117">
        <v>5103403</v>
      </c>
      <c r="H117" s="2">
        <v>330239.90592599998</v>
      </c>
      <c r="I117" s="17">
        <f t="shared" si="37"/>
        <v>4.3944663542424538E-2</v>
      </c>
    </row>
    <row r="118" spans="1:9" x14ac:dyDescent="0.25">
      <c r="A118" s="18">
        <v>1120.8372440000001</v>
      </c>
      <c r="B118" t="s">
        <v>246</v>
      </c>
      <c r="C118" t="s">
        <v>342</v>
      </c>
      <c r="D118" t="s">
        <v>247</v>
      </c>
      <c r="E118">
        <v>0.3</v>
      </c>
      <c r="F118" t="s">
        <v>194</v>
      </c>
      <c r="G118">
        <v>5103403</v>
      </c>
      <c r="H118" s="2">
        <v>330239.90592599998</v>
      </c>
      <c r="I118" s="17">
        <f t="shared" si="37"/>
        <v>1.0182027282776267E-3</v>
      </c>
    </row>
    <row r="119" spans="1:9" x14ac:dyDescent="0.25">
      <c r="A119" s="18">
        <v>5.3179059999999998</v>
      </c>
      <c r="B119" t="s">
        <v>255</v>
      </c>
      <c r="C119" t="s">
        <v>342</v>
      </c>
      <c r="D119" t="s">
        <v>782</v>
      </c>
      <c r="E119">
        <v>0.8</v>
      </c>
      <c r="F119" t="s">
        <v>194</v>
      </c>
      <c r="G119">
        <v>5103403</v>
      </c>
      <c r="H119" s="2">
        <v>330239.90592599998</v>
      </c>
      <c r="I119" s="17">
        <f t="shared" si="37"/>
        <v>1.2882527894594626E-5</v>
      </c>
    </row>
    <row r="120" spans="1:9" x14ac:dyDescent="0.25">
      <c r="A120" s="18">
        <v>146.28173000000001</v>
      </c>
      <c r="B120" t="s">
        <v>260</v>
      </c>
      <c r="C120" t="s">
        <v>342</v>
      </c>
      <c r="D120" t="s">
        <v>782</v>
      </c>
      <c r="E120">
        <v>0.8</v>
      </c>
      <c r="F120" t="s">
        <v>194</v>
      </c>
      <c r="G120">
        <v>5103403</v>
      </c>
      <c r="H120" s="2">
        <v>330239.90592599998</v>
      </c>
      <c r="I120" s="17">
        <f t="shared" si="37"/>
        <v>3.5436475695406423E-4</v>
      </c>
    </row>
    <row r="121" spans="1:9" x14ac:dyDescent="0.25">
      <c r="A121" s="18">
        <v>77.220646000000002</v>
      </c>
      <c r="B121" t="s">
        <v>278</v>
      </c>
      <c r="C121" t="s">
        <v>342</v>
      </c>
      <c r="D121" t="s">
        <v>442</v>
      </c>
      <c r="E121">
        <v>0.7</v>
      </c>
      <c r="F121" t="s">
        <v>194</v>
      </c>
      <c r="G121">
        <v>5103403</v>
      </c>
      <c r="H121" s="2">
        <v>330239.90592599998</v>
      </c>
      <c r="I121" s="17">
        <f t="shared" si="37"/>
        <v>1.6368237523696635E-4</v>
      </c>
    </row>
    <row r="122" spans="1:9" x14ac:dyDescent="0.25">
      <c r="A122" s="18">
        <v>53.198512999999998</v>
      </c>
      <c r="B122" t="s">
        <v>279</v>
      </c>
      <c r="C122" t="s">
        <v>342</v>
      </c>
      <c r="D122" t="s">
        <v>442</v>
      </c>
      <c r="E122">
        <v>0.7</v>
      </c>
      <c r="F122" t="s">
        <v>194</v>
      </c>
      <c r="G122">
        <v>5103403</v>
      </c>
      <c r="H122" s="2">
        <v>330239.90592599998</v>
      </c>
      <c r="I122" s="17">
        <f t="shared" si="37"/>
        <v>1.12763353040515E-4</v>
      </c>
    </row>
    <row r="123" spans="1:9" x14ac:dyDescent="0.25">
      <c r="A123" s="18">
        <v>52.571646999999999</v>
      </c>
      <c r="B123" t="s">
        <v>283</v>
      </c>
      <c r="C123" t="s">
        <v>342</v>
      </c>
      <c r="D123" t="s">
        <v>442</v>
      </c>
      <c r="E123">
        <v>0.7</v>
      </c>
      <c r="F123" t="s">
        <v>194</v>
      </c>
      <c r="G123">
        <v>5103403</v>
      </c>
      <c r="H123" s="2">
        <v>330239.90592599998</v>
      </c>
      <c r="I123" s="17">
        <f t="shared" si="37"/>
        <v>1.1143460326762012E-4</v>
      </c>
    </row>
    <row r="124" spans="1:9" x14ac:dyDescent="0.25">
      <c r="A124" s="18">
        <v>20049.942459000002</v>
      </c>
      <c r="B124" t="s">
        <v>292</v>
      </c>
      <c r="C124" t="s">
        <v>342</v>
      </c>
      <c r="D124" t="s">
        <v>442</v>
      </c>
      <c r="E124">
        <v>0.7</v>
      </c>
      <c r="F124" t="s">
        <v>194</v>
      </c>
      <c r="G124">
        <v>5103403</v>
      </c>
      <c r="H124" s="2">
        <v>330239.90592599998</v>
      </c>
      <c r="I124" s="17">
        <f t="shared" si="37"/>
        <v>4.2499284518464429E-2</v>
      </c>
    </row>
    <row r="125" spans="1:9" x14ac:dyDescent="0.25">
      <c r="A125" s="18">
        <v>120.64553100000001</v>
      </c>
      <c r="B125" t="s">
        <v>323</v>
      </c>
      <c r="C125" t="s">
        <v>342</v>
      </c>
      <c r="D125" t="s">
        <v>317</v>
      </c>
      <c r="E125">
        <v>0.2</v>
      </c>
      <c r="F125" t="s">
        <v>194</v>
      </c>
      <c r="G125">
        <v>5103403</v>
      </c>
      <c r="H125" s="2">
        <v>330239.90592599998</v>
      </c>
      <c r="I125" s="17">
        <f t="shared" si="37"/>
        <v>7.3065386002765036E-5</v>
      </c>
    </row>
    <row r="126" spans="1:9" x14ac:dyDescent="0.25">
      <c r="A126" s="18">
        <v>4.5364000000000002E-2</v>
      </c>
      <c r="B126" t="s">
        <v>326</v>
      </c>
      <c r="C126" t="s">
        <v>342</v>
      </c>
      <c r="D126" t="s">
        <v>317</v>
      </c>
      <c r="E126">
        <v>0.2</v>
      </c>
      <c r="F126" t="s">
        <v>194</v>
      </c>
      <c r="G126">
        <v>5103403</v>
      </c>
      <c r="H126" s="2">
        <v>330239.90592599998</v>
      </c>
      <c r="I126" s="17">
        <f t="shared" si="37"/>
        <v>2.7473360539392324E-8</v>
      </c>
    </row>
    <row r="127" spans="1:9" x14ac:dyDescent="0.25">
      <c r="A127" s="18">
        <v>250.817105</v>
      </c>
      <c r="B127" t="s">
        <v>257</v>
      </c>
      <c r="C127" t="s">
        <v>342</v>
      </c>
      <c r="D127" t="s">
        <v>782</v>
      </c>
      <c r="E127">
        <v>0.8</v>
      </c>
      <c r="F127" t="s">
        <v>258</v>
      </c>
      <c r="G127">
        <v>5103437</v>
      </c>
      <c r="H127" s="2">
        <v>35711.266671999998</v>
      </c>
      <c r="I127" s="17">
        <f t="shared" si="37"/>
        <v>5.6187781252051141E-3</v>
      </c>
    </row>
    <row r="128" spans="1:9" x14ac:dyDescent="0.25">
      <c r="A128" s="18">
        <v>28387.979920000002</v>
      </c>
      <c r="B128" t="s">
        <v>224</v>
      </c>
      <c r="C128" t="s">
        <v>342</v>
      </c>
      <c r="D128" t="s">
        <v>184</v>
      </c>
      <c r="E128">
        <v>0.2</v>
      </c>
      <c r="F128" t="s">
        <v>64</v>
      </c>
      <c r="G128">
        <v>5103502</v>
      </c>
      <c r="H128" s="2">
        <v>825083.713506</v>
      </c>
      <c r="I128" s="17">
        <f t="shared" si="37"/>
        <v>6.8812362807094884E-3</v>
      </c>
    </row>
    <row r="129" spans="1:9" x14ac:dyDescent="0.25">
      <c r="A129" s="18">
        <v>2157.6856229999999</v>
      </c>
      <c r="B129" t="s">
        <v>63</v>
      </c>
      <c r="C129" t="s">
        <v>10</v>
      </c>
      <c r="D129" t="s">
        <v>43</v>
      </c>
      <c r="E129">
        <v>0.4</v>
      </c>
      <c r="F129" t="s">
        <v>64</v>
      </c>
      <c r="G129">
        <v>5103502</v>
      </c>
      <c r="H129" s="2">
        <v>825083.713506</v>
      </c>
      <c r="I129" s="17">
        <f t="shared" si="37"/>
        <v>1.0460444620007928E-3</v>
      </c>
    </row>
    <row r="130" spans="1:9" x14ac:dyDescent="0.25">
      <c r="A130" s="18">
        <v>592.42384900000002</v>
      </c>
      <c r="B130" t="s">
        <v>135</v>
      </c>
      <c r="C130" t="s">
        <v>10</v>
      </c>
      <c r="D130" t="s">
        <v>43</v>
      </c>
      <c r="E130">
        <v>0.4</v>
      </c>
      <c r="F130" t="s">
        <v>64</v>
      </c>
      <c r="G130">
        <v>5103502</v>
      </c>
      <c r="H130" s="2">
        <v>825083.713506</v>
      </c>
      <c r="I130" s="17">
        <f t="shared" ref="I130:I193" si="46">A130/H130*E130</f>
        <v>2.872066624525328E-4</v>
      </c>
    </row>
    <row r="131" spans="1:9" x14ac:dyDescent="0.25">
      <c r="A131" s="18">
        <v>186.407059</v>
      </c>
      <c r="B131" t="s">
        <v>316</v>
      </c>
      <c r="C131" t="s">
        <v>342</v>
      </c>
      <c r="D131" t="s">
        <v>317</v>
      </c>
      <c r="E131">
        <v>0.2</v>
      </c>
      <c r="F131" t="s">
        <v>64</v>
      </c>
      <c r="G131">
        <v>5103502</v>
      </c>
      <c r="H131" s="2">
        <v>825083.713506</v>
      </c>
      <c r="I131" s="17">
        <f t="shared" si="46"/>
        <v>4.5185005096733008E-5</v>
      </c>
    </row>
    <row r="132" spans="1:9" x14ac:dyDescent="0.25">
      <c r="A132" s="18">
        <v>521280.272237</v>
      </c>
      <c r="B132" t="s">
        <v>116</v>
      </c>
      <c r="C132" t="s">
        <v>10</v>
      </c>
      <c r="D132" t="s">
        <v>11</v>
      </c>
      <c r="E132">
        <v>0.7</v>
      </c>
      <c r="F132" t="s">
        <v>120</v>
      </c>
      <c r="G132">
        <v>5103700</v>
      </c>
      <c r="H132" s="2">
        <v>1164416.4268799999</v>
      </c>
      <c r="I132" s="17">
        <f t="shared" si="46"/>
        <v>0.31337258917209065</v>
      </c>
    </row>
    <row r="133" spans="1:9" x14ac:dyDescent="0.25">
      <c r="A133" s="18">
        <v>5337.4413080000004</v>
      </c>
      <c r="B133" t="s">
        <v>41</v>
      </c>
      <c r="C133" t="s">
        <v>10</v>
      </c>
      <c r="D133" t="s">
        <v>11</v>
      </c>
      <c r="E133">
        <v>0.7</v>
      </c>
      <c r="F133" t="s">
        <v>42</v>
      </c>
      <c r="G133">
        <v>5103858</v>
      </c>
      <c r="H133" s="2">
        <v>1687735.0570110001</v>
      </c>
      <c r="I133" s="17">
        <f t="shared" si="46"/>
        <v>2.2137413689900316E-3</v>
      </c>
    </row>
    <row r="134" spans="1:9" x14ac:dyDescent="0.25">
      <c r="A134" s="18">
        <v>809261.97120799997</v>
      </c>
      <c r="B134" t="s">
        <v>116</v>
      </c>
      <c r="C134" t="s">
        <v>10</v>
      </c>
      <c r="D134" t="s">
        <v>11</v>
      </c>
      <c r="E134">
        <v>0.7</v>
      </c>
      <c r="F134" t="s">
        <v>42</v>
      </c>
      <c r="G134">
        <v>5103858</v>
      </c>
      <c r="H134" s="2">
        <v>1687735.0570110001</v>
      </c>
      <c r="I134" s="17">
        <f t="shared" si="46"/>
        <v>0.33564710141700149</v>
      </c>
    </row>
    <row r="135" spans="1:9" x14ac:dyDescent="0.25">
      <c r="A135" s="18">
        <v>11887.752782</v>
      </c>
      <c r="B135" t="s">
        <v>128</v>
      </c>
      <c r="C135" t="s">
        <v>10</v>
      </c>
      <c r="D135" t="s">
        <v>11</v>
      </c>
      <c r="E135">
        <v>0.7</v>
      </c>
      <c r="F135" t="s">
        <v>42</v>
      </c>
      <c r="G135">
        <v>5103858</v>
      </c>
      <c r="H135" s="2">
        <v>1687735.0570110001</v>
      </c>
      <c r="I135" s="17">
        <f t="shared" si="46"/>
        <v>4.9305291804137494E-3</v>
      </c>
    </row>
    <row r="136" spans="1:9" x14ac:dyDescent="0.25">
      <c r="A136" s="18">
        <v>50748.509642999998</v>
      </c>
      <c r="B136" t="s">
        <v>100</v>
      </c>
      <c r="C136" t="s">
        <v>10</v>
      </c>
      <c r="D136" t="s">
        <v>11</v>
      </c>
      <c r="E136">
        <v>0.7</v>
      </c>
      <c r="F136" t="s">
        <v>103</v>
      </c>
      <c r="G136">
        <v>5103908</v>
      </c>
      <c r="H136" s="2">
        <v>451412.36000300001</v>
      </c>
      <c r="I136" s="17">
        <f t="shared" si="46"/>
        <v>7.869513530791207E-2</v>
      </c>
    </row>
    <row r="137" spans="1:9" x14ac:dyDescent="0.25">
      <c r="A137" s="18">
        <v>39888.560476999999</v>
      </c>
      <c r="B137" t="s">
        <v>144</v>
      </c>
      <c r="C137" t="s">
        <v>10</v>
      </c>
      <c r="D137" t="s">
        <v>11</v>
      </c>
      <c r="E137">
        <v>0.7</v>
      </c>
      <c r="F137" t="s">
        <v>103</v>
      </c>
      <c r="G137">
        <v>5103908</v>
      </c>
      <c r="H137" s="2">
        <v>451412.36000300001</v>
      </c>
      <c r="I137" s="17">
        <f t="shared" si="46"/>
        <v>6.1854735952986385E-2</v>
      </c>
    </row>
    <row r="138" spans="1:9" x14ac:dyDescent="0.25">
      <c r="A138" s="18">
        <v>5336.0245260000002</v>
      </c>
      <c r="B138" t="s">
        <v>153</v>
      </c>
      <c r="C138" t="s">
        <v>10</v>
      </c>
      <c r="D138" t="s">
        <v>11</v>
      </c>
      <c r="E138">
        <v>0.7</v>
      </c>
      <c r="F138" t="s">
        <v>103</v>
      </c>
      <c r="G138">
        <v>5103908</v>
      </c>
      <c r="H138" s="2">
        <v>451412.36000300001</v>
      </c>
      <c r="I138" s="17">
        <f t="shared" si="46"/>
        <v>8.2745123952192544E-3</v>
      </c>
    </row>
    <row r="139" spans="1:9" x14ac:dyDescent="0.25">
      <c r="A139" s="18">
        <v>59007.328480999997</v>
      </c>
      <c r="B139" t="s">
        <v>106</v>
      </c>
      <c r="C139" t="s">
        <v>10</v>
      </c>
      <c r="D139" t="s">
        <v>11</v>
      </c>
      <c r="E139">
        <v>0.7</v>
      </c>
      <c r="F139" t="s">
        <v>107</v>
      </c>
      <c r="G139">
        <v>5104104</v>
      </c>
      <c r="H139" s="2">
        <v>473168.84588799998</v>
      </c>
      <c r="I139" s="17">
        <f t="shared" si="46"/>
        <v>8.7294694685957838E-2</v>
      </c>
    </row>
    <row r="140" spans="1:9" x14ac:dyDescent="0.25">
      <c r="A140" s="18">
        <v>38753.009171999998</v>
      </c>
      <c r="B140" t="s">
        <v>229</v>
      </c>
      <c r="C140" t="s">
        <v>342</v>
      </c>
      <c r="D140" t="s">
        <v>184</v>
      </c>
      <c r="E140">
        <v>0.2</v>
      </c>
      <c r="F140" t="s">
        <v>230</v>
      </c>
      <c r="G140">
        <v>5104203</v>
      </c>
      <c r="H140" s="2">
        <v>505256.21953399997</v>
      </c>
      <c r="I140" s="17">
        <f t="shared" si="46"/>
        <v>1.5339943447996374E-2</v>
      </c>
    </row>
    <row r="141" spans="1:9" x14ac:dyDescent="0.25">
      <c r="A141" s="18">
        <v>35374.431728000003</v>
      </c>
      <c r="B141" t="s">
        <v>233</v>
      </c>
      <c r="C141" t="s">
        <v>342</v>
      </c>
      <c r="D141" t="s">
        <v>184</v>
      </c>
      <c r="E141">
        <v>0.2</v>
      </c>
      <c r="F141" t="s">
        <v>230</v>
      </c>
      <c r="G141">
        <v>5104203</v>
      </c>
      <c r="H141" s="2">
        <v>505256.21953399997</v>
      </c>
      <c r="I141" s="17">
        <f t="shared" si="46"/>
        <v>1.4002571511391192E-2</v>
      </c>
    </row>
    <row r="142" spans="1:9" x14ac:dyDescent="0.25">
      <c r="A142" s="18">
        <v>8985.4118330000001</v>
      </c>
      <c r="B142" t="s">
        <v>234</v>
      </c>
      <c r="C142" t="s">
        <v>342</v>
      </c>
      <c r="D142" t="s">
        <v>184</v>
      </c>
      <c r="E142">
        <v>0.2</v>
      </c>
      <c r="F142" t="s">
        <v>230</v>
      </c>
      <c r="G142">
        <v>5104203</v>
      </c>
      <c r="H142" s="2">
        <v>505256.21953399997</v>
      </c>
      <c r="I142" s="17">
        <f t="shared" si="46"/>
        <v>3.556774359467474E-3</v>
      </c>
    </row>
    <row r="143" spans="1:9" x14ac:dyDescent="0.25">
      <c r="A143" s="18">
        <v>1113.084488</v>
      </c>
      <c r="B143" t="s">
        <v>253</v>
      </c>
      <c r="C143" t="s">
        <v>342</v>
      </c>
      <c r="D143" t="s">
        <v>247</v>
      </c>
      <c r="E143">
        <v>0.3</v>
      </c>
      <c r="F143" t="s">
        <v>254</v>
      </c>
      <c r="G143">
        <v>5104807</v>
      </c>
      <c r="H143" s="2">
        <v>243162.46339200001</v>
      </c>
      <c r="I143" s="17">
        <f t="shared" si="46"/>
        <v>1.3732602546540334E-3</v>
      </c>
    </row>
    <row r="144" spans="1:9" x14ac:dyDescent="0.25">
      <c r="A144" s="18">
        <v>48.834417999999999</v>
      </c>
      <c r="B144" t="s">
        <v>971</v>
      </c>
      <c r="C144" t="s">
        <v>342</v>
      </c>
      <c r="D144" t="s">
        <v>442</v>
      </c>
      <c r="E144">
        <v>0.7</v>
      </c>
      <c r="F144" t="s">
        <v>254</v>
      </c>
      <c r="G144">
        <v>5104807</v>
      </c>
      <c r="H144" s="2">
        <v>243162.46339200001</v>
      </c>
      <c r="I144" s="17">
        <f t="shared" si="46"/>
        <v>1.4058128924649086E-4</v>
      </c>
    </row>
    <row r="145" spans="1:9" x14ac:dyDescent="0.25">
      <c r="A145" s="18">
        <v>109413.156649</v>
      </c>
      <c r="B145" t="s">
        <v>9</v>
      </c>
      <c r="C145" t="s">
        <v>10</v>
      </c>
      <c r="D145" t="s">
        <v>11</v>
      </c>
      <c r="E145">
        <v>0.7</v>
      </c>
      <c r="F145" t="s">
        <v>12</v>
      </c>
      <c r="G145">
        <v>5105101</v>
      </c>
      <c r="H145" s="2">
        <v>2261825.8488540002</v>
      </c>
      <c r="I145" s="17">
        <f t="shared" si="46"/>
        <v>3.3861674051123551E-2</v>
      </c>
    </row>
    <row r="146" spans="1:9" x14ac:dyDescent="0.25">
      <c r="A146" s="18">
        <v>4274.318894</v>
      </c>
      <c r="B146" t="s">
        <v>37</v>
      </c>
      <c r="C146" t="s">
        <v>10</v>
      </c>
      <c r="D146" t="s">
        <v>43</v>
      </c>
      <c r="E146">
        <v>0.4</v>
      </c>
      <c r="F146" t="s">
        <v>12</v>
      </c>
      <c r="G146">
        <v>5105101</v>
      </c>
      <c r="H146" s="2">
        <v>2261825.8488540002</v>
      </c>
      <c r="I146" s="17">
        <f t="shared" si="46"/>
        <v>7.5590592373248728E-4</v>
      </c>
    </row>
    <row r="147" spans="1:9" x14ac:dyDescent="0.25">
      <c r="A147" s="18">
        <v>153549.63312799999</v>
      </c>
      <c r="B147" t="s">
        <v>72</v>
      </c>
      <c r="C147" t="s">
        <v>10</v>
      </c>
      <c r="D147" t="s">
        <v>11</v>
      </c>
      <c r="E147">
        <v>0.7</v>
      </c>
      <c r="F147" t="s">
        <v>12</v>
      </c>
      <c r="G147">
        <v>5105101</v>
      </c>
      <c r="H147" s="2">
        <v>2261825.8488540002</v>
      </c>
      <c r="I147" s="17">
        <f t="shared" si="46"/>
        <v>4.7521228587983154E-2</v>
      </c>
    </row>
    <row r="148" spans="1:9" x14ac:dyDescent="0.25">
      <c r="A148" s="18">
        <v>138667.67654399999</v>
      </c>
      <c r="B148" t="s">
        <v>18</v>
      </c>
      <c r="C148" t="s">
        <v>10</v>
      </c>
      <c r="D148" t="s">
        <v>11</v>
      </c>
      <c r="E148">
        <v>0.7</v>
      </c>
      <c r="F148" t="s">
        <v>26</v>
      </c>
      <c r="G148">
        <v>5105150</v>
      </c>
      <c r="H148" s="2">
        <v>2636627.3394769998</v>
      </c>
      <c r="I148" s="17">
        <f t="shared" si="46"/>
        <v>3.6814976514676599E-2</v>
      </c>
    </row>
    <row r="149" spans="1:9" x14ac:dyDescent="0.25">
      <c r="A149" s="18">
        <v>393880.36183800001</v>
      </c>
      <c r="B149" t="s">
        <v>55</v>
      </c>
      <c r="C149" t="s">
        <v>10</v>
      </c>
      <c r="D149" t="s">
        <v>11</v>
      </c>
      <c r="E149">
        <v>0.7</v>
      </c>
      <c r="F149" t="s">
        <v>26</v>
      </c>
      <c r="G149">
        <v>5105150</v>
      </c>
      <c r="H149" s="2">
        <v>2636627.3394769998</v>
      </c>
      <c r="I149" s="17">
        <f t="shared" si="46"/>
        <v>0.10457156730434683</v>
      </c>
    </row>
    <row r="150" spans="1:9" x14ac:dyDescent="0.25">
      <c r="A150" s="18">
        <v>933664.78179899999</v>
      </c>
      <c r="B150" t="s">
        <v>115</v>
      </c>
      <c r="C150" t="s">
        <v>10</v>
      </c>
      <c r="D150" t="s">
        <v>11</v>
      </c>
      <c r="E150">
        <v>0.7</v>
      </c>
      <c r="F150" t="s">
        <v>26</v>
      </c>
      <c r="G150">
        <v>5105150</v>
      </c>
      <c r="H150" s="2">
        <v>2636627.3394769998</v>
      </c>
      <c r="I150" s="17">
        <f t="shared" si="46"/>
        <v>0.24787930302996131</v>
      </c>
    </row>
    <row r="151" spans="1:9" x14ac:dyDescent="0.25">
      <c r="A151" s="18">
        <v>39.196472999999997</v>
      </c>
      <c r="B151" t="s">
        <v>928</v>
      </c>
      <c r="C151" t="s">
        <v>342</v>
      </c>
      <c r="D151" t="s">
        <v>442</v>
      </c>
      <c r="E151">
        <v>0.7</v>
      </c>
      <c r="F151" t="s">
        <v>26</v>
      </c>
      <c r="G151">
        <v>5105150</v>
      </c>
      <c r="H151" s="2">
        <v>2636627.3394769998</v>
      </c>
      <c r="I151" s="17">
        <f t="shared" si="46"/>
        <v>1.040629848943404E-5</v>
      </c>
    </row>
    <row r="152" spans="1:9" x14ac:dyDescent="0.25">
      <c r="A152" s="18">
        <v>147094.48793900001</v>
      </c>
      <c r="B152" t="s">
        <v>155</v>
      </c>
      <c r="C152" t="s">
        <v>10</v>
      </c>
      <c r="D152" t="s">
        <v>11</v>
      </c>
      <c r="E152">
        <v>0.7</v>
      </c>
      <c r="F152" t="s">
        <v>26</v>
      </c>
      <c r="G152">
        <v>5105150</v>
      </c>
      <c r="H152" s="2">
        <v>2636627.3394769998</v>
      </c>
      <c r="I152" s="17">
        <f t="shared" si="46"/>
        <v>3.9052216449262912E-2</v>
      </c>
    </row>
    <row r="153" spans="1:9" x14ac:dyDescent="0.25">
      <c r="A153" s="18">
        <v>234.54665499999999</v>
      </c>
      <c r="B153" t="s">
        <v>941</v>
      </c>
      <c r="C153" t="s">
        <v>342</v>
      </c>
      <c r="D153" t="s">
        <v>184</v>
      </c>
      <c r="E153">
        <v>0.2</v>
      </c>
      <c r="F153" t="s">
        <v>290</v>
      </c>
      <c r="G153">
        <v>5105259</v>
      </c>
      <c r="H153" s="2">
        <v>366768.69233699999</v>
      </c>
      <c r="I153" s="17">
        <f t="shared" si="46"/>
        <v>1.2789895097397805E-4</v>
      </c>
    </row>
    <row r="154" spans="1:9" x14ac:dyDescent="0.25">
      <c r="A154" s="18">
        <v>103.166134</v>
      </c>
      <c r="B154" t="s">
        <v>974</v>
      </c>
      <c r="C154" t="s">
        <v>342</v>
      </c>
      <c r="D154" t="s">
        <v>442</v>
      </c>
      <c r="E154">
        <v>0.7</v>
      </c>
      <c r="F154" t="s">
        <v>290</v>
      </c>
      <c r="G154">
        <v>5105259</v>
      </c>
      <c r="H154" s="2">
        <v>366768.69233699999</v>
      </c>
      <c r="I154" s="17">
        <f t="shared" si="46"/>
        <v>1.9689874111077375E-4</v>
      </c>
    </row>
    <row r="155" spans="1:9" x14ac:dyDescent="0.25">
      <c r="A155" s="18">
        <v>3118.6646810000002</v>
      </c>
      <c r="B155" t="s">
        <v>968</v>
      </c>
      <c r="C155" t="s">
        <v>10</v>
      </c>
      <c r="D155" t="s">
        <v>29</v>
      </c>
      <c r="E155">
        <v>0.65</v>
      </c>
      <c r="F155" t="s">
        <v>44</v>
      </c>
      <c r="G155">
        <v>5105309</v>
      </c>
      <c r="H155" s="2">
        <v>427931.32347599999</v>
      </c>
      <c r="I155" s="17">
        <f t="shared" si="46"/>
        <v>4.7370499223660812E-3</v>
      </c>
    </row>
    <row r="156" spans="1:9" x14ac:dyDescent="0.25">
      <c r="A156" s="18">
        <v>581.55238999999995</v>
      </c>
      <c r="B156" t="s">
        <v>87</v>
      </c>
      <c r="C156" t="s">
        <v>10</v>
      </c>
      <c r="D156" t="s">
        <v>11</v>
      </c>
      <c r="E156">
        <v>0.7</v>
      </c>
      <c r="F156" t="s">
        <v>44</v>
      </c>
      <c r="G156">
        <v>5105309</v>
      </c>
      <c r="H156" s="2">
        <v>427931.32347599999</v>
      </c>
      <c r="I156" s="17">
        <f t="shared" si="46"/>
        <v>9.5128972960735112E-4</v>
      </c>
    </row>
    <row r="157" spans="1:9" x14ac:dyDescent="0.25">
      <c r="A157" s="18">
        <v>6007.7311369999998</v>
      </c>
      <c r="B157" t="s">
        <v>152</v>
      </c>
      <c r="C157" t="s">
        <v>10</v>
      </c>
      <c r="D157" t="s">
        <v>11</v>
      </c>
      <c r="E157">
        <v>0.7</v>
      </c>
      <c r="F157" t="s">
        <v>44</v>
      </c>
      <c r="G157">
        <v>5105309</v>
      </c>
      <c r="H157" s="2">
        <v>427931.32347599999</v>
      </c>
      <c r="I157" s="17">
        <f t="shared" si="46"/>
        <v>9.82730537634003E-3</v>
      </c>
    </row>
    <row r="158" spans="1:9" x14ac:dyDescent="0.25">
      <c r="A158" s="18">
        <v>24955.186556000001</v>
      </c>
      <c r="B158" t="s">
        <v>162</v>
      </c>
      <c r="C158" t="s">
        <v>10</v>
      </c>
      <c r="D158" t="s">
        <v>11</v>
      </c>
      <c r="E158">
        <v>0.7</v>
      </c>
      <c r="F158" t="s">
        <v>44</v>
      </c>
      <c r="G158">
        <v>5105309</v>
      </c>
      <c r="H158" s="2">
        <v>427931.32347599999</v>
      </c>
      <c r="I158" s="17">
        <f t="shared" si="46"/>
        <v>4.0821107572368925E-2</v>
      </c>
    </row>
    <row r="159" spans="1:9" x14ac:dyDescent="0.25">
      <c r="A159" s="18">
        <v>143204.36008000001</v>
      </c>
      <c r="B159" t="s">
        <v>116</v>
      </c>
      <c r="C159" t="s">
        <v>10</v>
      </c>
      <c r="D159" t="s">
        <v>11</v>
      </c>
      <c r="E159">
        <v>0.7</v>
      </c>
      <c r="F159" t="s">
        <v>117</v>
      </c>
      <c r="G159">
        <v>5105580</v>
      </c>
      <c r="H159" s="2">
        <v>1227905.6860229999</v>
      </c>
      <c r="I159" s="17">
        <f t="shared" si="46"/>
        <v>8.1637419874381417E-2</v>
      </c>
    </row>
    <row r="160" spans="1:9" x14ac:dyDescent="0.25">
      <c r="A160" s="18">
        <v>44.270954000000003</v>
      </c>
      <c r="B160" t="s">
        <v>298</v>
      </c>
      <c r="C160" t="s">
        <v>342</v>
      </c>
      <c r="D160" t="s">
        <v>442</v>
      </c>
      <c r="E160">
        <v>0.7</v>
      </c>
      <c r="F160" t="s">
        <v>117</v>
      </c>
      <c r="G160">
        <v>5105580</v>
      </c>
      <c r="H160" s="2">
        <v>1227905.6860229999</v>
      </c>
      <c r="I160" s="17">
        <f t="shared" si="46"/>
        <v>2.5237824169029487E-5</v>
      </c>
    </row>
    <row r="161" spans="1:9" x14ac:dyDescent="0.25">
      <c r="A161" s="18">
        <v>14.106792</v>
      </c>
      <c r="B161" t="s">
        <v>599</v>
      </c>
      <c r="C161" t="s">
        <v>342</v>
      </c>
      <c r="D161" t="s">
        <v>442</v>
      </c>
      <c r="E161">
        <v>0.7</v>
      </c>
      <c r="F161" t="s">
        <v>117</v>
      </c>
      <c r="G161">
        <v>5105580</v>
      </c>
      <c r="H161" s="2">
        <v>1227905.6860229999</v>
      </c>
      <c r="I161" s="17">
        <f t="shared" si="46"/>
        <v>8.0419485897022183E-6</v>
      </c>
    </row>
    <row r="162" spans="1:9" x14ac:dyDescent="0.25">
      <c r="A162" s="18">
        <v>16613.174180999998</v>
      </c>
      <c r="B162" t="s">
        <v>97</v>
      </c>
      <c r="C162" t="s">
        <v>10</v>
      </c>
      <c r="D162" t="s">
        <v>11</v>
      </c>
      <c r="E162">
        <v>0.7</v>
      </c>
      <c r="F162" t="s">
        <v>98</v>
      </c>
      <c r="G162">
        <v>5105606</v>
      </c>
      <c r="H162" s="2">
        <v>523246.01210599998</v>
      </c>
      <c r="I162" s="17">
        <f t="shared" si="46"/>
        <v>2.2225151568559174E-2</v>
      </c>
    </row>
    <row r="163" spans="1:9" x14ac:dyDescent="0.25">
      <c r="A163" s="18">
        <v>60418.482435999998</v>
      </c>
      <c r="B163" t="s">
        <v>106</v>
      </c>
      <c r="C163" t="s">
        <v>10</v>
      </c>
      <c r="D163" t="s">
        <v>11</v>
      </c>
      <c r="E163">
        <v>0.7</v>
      </c>
      <c r="F163" t="s">
        <v>98</v>
      </c>
      <c r="G163">
        <v>5105606</v>
      </c>
      <c r="H163" s="2">
        <v>523246.01210599998</v>
      </c>
      <c r="I163" s="17">
        <f t="shared" si="46"/>
        <v>8.0828017274276381E-2</v>
      </c>
    </row>
    <row r="164" spans="1:9" x14ac:dyDescent="0.25">
      <c r="A164" s="18">
        <v>30586.883576</v>
      </c>
      <c r="B164" t="s">
        <v>164</v>
      </c>
      <c r="C164" t="s">
        <v>10</v>
      </c>
      <c r="D164" t="s">
        <v>11</v>
      </c>
      <c r="E164">
        <v>0.7</v>
      </c>
      <c r="F164" t="s">
        <v>98</v>
      </c>
      <c r="G164">
        <v>5105606</v>
      </c>
      <c r="H164" s="2">
        <v>523246.01210599998</v>
      </c>
      <c r="I164" s="17">
        <f t="shared" si="46"/>
        <v>4.0919219655442998E-2</v>
      </c>
    </row>
    <row r="165" spans="1:9" x14ac:dyDescent="0.25">
      <c r="A165" s="18">
        <v>0.25290699999999999</v>
      </c>
      <c r="B165" t="s">
        <v>257</v>
      </c>
      <c r="C165" t="s">
        <v>342</v>
      </c>
      <c r="D165" t="s">
        <v>782</v>
      </c>
      <c r="E165">
        <v>0.8</v>
      </c>
      <c r="F165" t="s">
        <v>259</v>
      </c>
      <c r="G165">
        <v>5105622</v>
      </c>
      <c r="H165" s="2">
        <v>108575.831697</v>
      </c>
      <c r="I165" s="17">
        <f t="shared" si="46"/>
        <v>1.8634496907619852E-6</v>
      </c>
    </row>
    <row r="166" spans="1:9" x14ac:dyDescent="0.25">
      <c r="A166" s="18">
        <v>62227.516576000002</v>
      </c>
      <c r="B166" t="s">
        <v>203</v>
      </c>
      <c r="C166" t="s">
        <v>342</v>
      </c>
      <c r="D166" t="s">
        <v>184</v>
      </c>
      <c r="E166">
        <v>0.2</v>
      </c>
      <c r="F166" t="s">
        <v>150</v>
      </c>
      <c r="G166">
        <v>5105903</v>
      </c>
      <c r="H166" s="2">
        <v>390356.54119199998</v>
      </c>
      <c r="I166" s="17">
        <f t="shared" si="46"/>
        <v>3.1882399811198711E-2</v>
      </c>
    </row>
    <row r="167" spans="1:9" x14ac:dyDescent="0.25">
      <c r="A167" s="18">
        <v>8855.6347289999994</v>
      </c>
      <c r="B167" t="s">
        <v>261</v>
      </c>
      <c r="C167" t="s">
        <v>342</v>
      </c>
      <c r="D167" t="s">
        <v>442</v>
      </c>
      <c r="E167">
        <v>0.7</v>
      </c>
      <c r="F167" t="s">
        <v>150</v>
      </c>
      <c r="G167">
        <v>5105903</v>
      </c>
      <c r="H167" s="2">
        <v>390356.54119199998</v>
      </c>
      <c r="I167" s="17">
        <f t="shared" si="46"/>
        <v>1.588021118173347E-2</v>
      </c>
    </row>
    <row r="168" spans="1:9" x14ac:dyDescent="0.25">
      <c r="A168" s="18">
        <v>8281.3324929999999</v>
      </c>
      <c r="B168" t="s">
        <v>275</v>
      </c>
      <c r="C168" t="s">
        <v>342</v>
      </c>
      <c r="D168" t="s">
        <v>442</v>
      </c>
      <c r="E168">
        <v>0.7</v>
      </c>
      <c r="F168" t="s">
        <v>150</v>
      </c>
      <c r="G168">
        <v>5105903</v>
      </c>
      <c r="H168" s="2">
        <v>390356.54119199998</v>
      </c>
      <c r="I168" s="17">
        <f t="shared" si="46"/>
        <v>1.4850353800652036E-2</v>
      </c>
    </row>
    <row r="169" spans="1:9" x14ac:dyDescent="0.25">
      <c r="A169" s="18">
        <v>111.04851499999999</v>
      </c>
      <c r="B169" t="s">
        <v>316</v>
      </c>
      <c r="C169" t="s">
        <v>342</v>
      </c>
      <c r="D169" t="s">
        <v>317</v>
      </c>
      <c r="E169">
        <v>0.2</v>
      </c>
      <c r="F169" t="s">
        <v>150</v>
      </c>
      <c r="G169">
        <v>5105903</v>
      </c>
      <c r="H169" s="2">
        <v>390356.54119199998</v>
      </c>
      <c r="I169" s="17">
        <f t="shared" si="46"/>
        <v>5.6895941674706002E-5</v>
      </c>
    </row>
    <row r="170" spans="1:9" x14ac:dyDescent="0.25">
      <c r="A170" s="18">
        <v>35125.175207</v>
      </c>
      <c r="B170" t="s">
        <v>146</v>
      </c>
      <c r="C170" t="s">
        <v>10</v>
      </c>
      <c r="D170" t="s">
        <v>11</v>
      </c>
      <c r="E170">
        <v>0.7</v>
      </c>
      <c r="F170" t="s">
        <v>150</v>
      </c>
      <c r="G170">
        <v>5105903</v>
      </c>
      <c r="H170" s="2">
        <v>390356.54119199998</v>
      </c>
      <c r="I170" s="17">
        <f t="shared" si="46"/>
        <v>6.2987602487251215E-2</v>
      </c>
    </row>
    <row r="171" spans="1:9" x14ac:dyDescent="0.25">
      <c r="A171" s="18">
        <v>7.4380000000000002E-3</v>
      </c>
      <c r="B171" t="s">
        <v>146</v>
      </c>
      <c r="C171" t="s">
        <v>10</v>
      </c>
      <c r="D171" t="s">
        <v>11</v>
      </c>
      <c r="E171">
        <v>0.7</v>
      </c>
      <c r="F171" t="s">
        <v>150</v>
      </c>
      <c r="G171">
        <v>5105903</v>
      </c>
      <c r="H171" s="2">
        <v>390356.54119199998</v>
      </c>
      <c r="I171" s="17">
        <f t="shared" si="46"/>
        <v>1.3338062644220153E-8</v>
      </c>
    </row>
    <row r="172" spans="1:9" x14ac:dyDescent="0.25">
      <c r="A172" s="18">
        <v>58807.691887000001</v>
      </c>
      <c r="B172" t="s">
        <v>199</v>
      </c>
      <c r="C172" t="s">
        <v>342</v>
      </c>
      <c r="D172" t="s">
        <v>184</v>
      </c>
      <c r="E172">
        <v>0.2</v>
      </c>
      <c r="F172" t="s">
        <v>200</v>
      </c>
      <c r="G172">
        <v>5106109</v>
      </c>
      <c r="H172" s="2">
        <v>541326.57458699995</v>
      </c>
      <c r="I172" s="17">
        <f t="shared" si="46"/>
        <v>2.1727251033949988E-2</v>
      </c>
    </row>
    <row r="173" spans="1:9" x14ac:dyDescent="0.25">
      <c r="A173" s="18">
        <v>62110.148433000002</v>
      </c>
      <c r="B173" t="s">
        <v>293</v>
      </c>
      <c r="C173" t="s">
        <v>342</v>
      </c>
      <c r="D173" t="s">
        <v>442</v>
      </c>
      <c r="E173">
        <v>0.7</v>
      </c>
      <c r="F173" t="s">
        <v>294</v>
      </c>
      <c r="G173">
        <v>5106158</v>
      </c>
      <c r="H173" s="2">
        <v>956922.95617999998</v>
      </c>
      <c r="I173" s="17">
        <f t="shared" si="46"/>
        <v>4.5434278300375344E-2</v>
      </c>
    </row>
    <row r="174" spans="1:9" x14ac:dyDescent="0.25">
      <c r="A174" s="18">
        <v>78308.725531000004</v>
      </c>
      <c r="B174" t="s">
        <v>203</v>
      </c>
      <c r="C174" t="s">
        <v>342</v>
      </c>
      <c r="D174" t="s">
        <v>184</v>
      </c>
      <c r="E174">
        <v>0.2</v>
      </c>
      <c r="F174" t="s">
        <v>207</v>
      </c>
      <c r="G174">
        <v>5106208</v>
      </c>
      <c r="H174" s="2">
        <v>328661.93778099999</v>
      </c>
      <c r="I174" s="17">
        <f t="shared" si="46"/>
        <v>4.7653054113725883E-2</v>
      </c>
    </row>
    <row r="175" spans="1:9" x14ac:dyDescent="0.25">
      <c r="A175" s="18">
        <v>1242.7962379999999</v>
      </c>
      <c r="B175" t="s">
        <v>37</v>
      </c>
      <c r="C175" t="s">
        <v>10</v>
      </c>
      <c r="D175" t="s">
        <v>43</v>
      </c>
      <c r="E175">
        <v>0.4</v>
      </c>
      <c r="F175" t="s">
        <v>39</v>
      </c>
      <c r="G175">
        <v>5106216</v>
      </c>
      <c r="H175" s="2">
        <v>595159.68874699995</v>
      </c>
      <c r="I175" s="17">
        <f t="shared" si="46"/>
        <v>8.3526909600781631E-4</v>
      </c>
    </row>
    <row r="176" spans="1:9" x14ac:dyDescent="0.25">
      <c r="A176" s="18">
        <v>211.35866200000001</v>
      </c>
      <c r="B176" t="s">
        <v>330</v>
      </c>
      <c r="C176" t="s">
        <v>342</v>
      </c>
      <c r="D176" t="s">
        <v>317</v>
      </c>
      <c r="E176">
        <v>0.2</v>
      </c>
      <c r="F176" t="s">
        <v>39</v>
      </c>
      <c r="G176">
        <v>5106216</v>
      </c>
      <c r="H176" s="2">
        <v>595159.68874699995</v>
      </c>
      <c r="I176" s="17">
        <f t="shared" si="46"/>
        <v>7.1025866165424302E-5</v>
      </c>
    </row>
    <row r="177" spans="1:9" x14ac:dyDescent="0.25">
      <c r="A177" s="18">
        <v>896.90916500000003</v>
      </c>
      <c r="B177" t="s">
        <v>331</v>
      </c>
      <c r="C177" t="s">
        <v>342</v>
      </c>
      <c r="D177" t="s">
        <v>317</v>
      </c>
      <c r="E177">
        <v>0.2</v>
      </c>
      <c r="F177" t="s">
        <v>39</v>
      </c>
      <c r="G177">
        <v>5106216</v>
      </c>
      <c r="H177" s="2">
        <v>595159.68874699995</v>
      </c>
      <c r="I177" s="17">
        <f t="shared" si="46"/>
        <v>3.0140118087912794E-4</v>
      </c>
    </row>
    <row r="178" spans="1:9" x14ac:dyDescent="0.25">
      <c r="A178" s="18">
        <v>58.121200999999999</v>
      </c>
      <c r="B178" t="s">
        <v>307</v>
      </c>
      <c r="C178" t="s">
        <v>342</v>
      </c>
      <c r="D178" t="s">
        <v>442</v>
      </c>
      <c r="E178">
        <v>0.7</v>
      </c>
      <c r="F178" t="s">
        <v>126</v>
      </c>
      <c r="G178">
        <v>5106182</v>
      </c>
      <c r="H178" s="2">
        <v>477392.042151</v>
      </c>
      <c r="I178" s="17">
        <f t="shared" si="46"/>
        <v>8.5223122942487808E-5</v>
      </c>
    </row>
    <row r="179" spans="1:9" x14ac:dyDescent="0.25">
      <c r="A179" s="18">
        <v>7054.2853590000004</v>
      </c>
      <c r="B179" t="s">
        <v>124</v>
      </c>
      <c r="C179" t="s">
        <v>10</v>
      </c>
      <c r="D179" t="s">
        <v>14</v>
      </c>
      <c r="E179">
        <v>0.55000000000000004</v>
      </c>
      <c r="F179" t="s">
        <v>126</v>
      </c>
      <c r="G179">
        <v>5106182</v>
      </c>
      <c r="H179" s="2">
        <v>477392.042151</v>
      </c>
      <c r="I179" s="17">
        <f t="shared" si="46"/>
        <v>8.1271923385408985E-3</v>
      </c>
    </row>
    <row r="180" spans="1:9" x14ac:dyDescent="0.25">
      <c r="A180" s="18">
        <v>9784.7892960000008</v>
      </c>
      <c r="B180" t="s">
        <v>127</v>
      </c>
      <c r="C180" t="s">
        <v>10</v>
      </c>
      <c r="D180" t="s">
        <v>11</v>
      </c>
      <c r="E180">
        <v>0.7</v>
      </c>
      <c r="F180" t="s">
        <v>126</v>
      </c>
      <c r="G180">
        <v>5106182</v>
      </c>
      <c r="H180" s="2">
        <v>477392.042151</v>
      </c>
      <c r="I180" s="17">
        <f t="shared" si="46"/>
        <v>1.4347437540723682E-2</v>
      </c>
    </row>
    <row r="181" spans="1:9" x14ac:dyDescent="0.25">
      <c r="A181" s="18">
        <v>3713.5973909999998</v>
      </c>
      <c r="B181" t="s">
        <v>154</v>
      </c>
      <c r="C181" t="s">
        <v>10</v>
      </c>
      <c r="D181" t="s">
        <v>11</v>
      </c>
      <c r="E181">
        <v>0.7</v>
      </c>
      <c r="F181" t="s">
        <v>126</v>
      </c>
      <c r="G181">
        <v>5106182</v>
      </c>
      <c r="H181" s="2">
        <v>477392.042151</v>
      </c>
      <c r="I181" s="17">
        <f t="shared" si="46"/>
        <v>5.445248232432344E-3</v>
      </c>
    </row>
    <row r="182" spans="1:9" x14ac:dyDescent="0.25">
      <c r="A182" s="18">
        <v>5262.1524570000001</v>
      </c>
      <c r="B182" t="s">
        <v>161</v>
      </c>
      <c r="C182" t="s">
        <v>10</v>
      </c>
      <c r="D182" t="s">
        <v>11</v>
      </c>
      <c r="E182">
        <v>0.7</v>
      </c>
      <c r="F182" t="s">
        <v>126</v>
      </c>
      <c r="G182">
        <v>5106182</v>
      </c>
      <c r="H182" s="2">
        <v>477392.042151</v>
      </c>
      <c r="I182" s="17">
        <f t="shared" si="46"/>
        <v>7.7158946833363841E-3</v>
      </c>
    </row>
    <row r="183" spans="1:9" x14ac:dyDescent="0.25">
      <c r="A183" s="18">
        <v>1591.860739</v>
      </c>
      <c r="B183" t="s">
        <v>170</v>
      </c>
      <c r="C183" t="s">
        <v>10</v>
      </c>
      <c r="D183" t="s">
        <v>43</v>
      </c>
      <c r="E183">
        <v>0.4</v>
      </c>
      <c r="F183" t="s">
        <v>126</v>
      </c>
      <c r="G183">
        <v>5106182</v>
      </c>
      <c r="H183" s="2">
        <v>477392.042151</v>
      </c>
      <c r="I183" s="17">
        <f t="shared" si="46"/>
        <v>1.3337974649325986E-3</v>
      </c>
    </row>
    <row r="184" spans="1:9" x14ac:dyDescent="0.25">
      <c r="A184" s="18">
        <v>53122.485844000003</v>
      </c>
      <c r="B184" t="s">
        <v>178</v>
      </c>
      <c r="C184" t="s">
        <v>10</v>
      </c>
      <c r="D184" t="s">
        <v>11</v>
      </c>
      <c r="E184">
        <v>0.7</v>
      </c>
      <c r="F184" t="s">
        <v>126</v>
      </c>
      <c r="G184">
        <v>5106182</v>
      </c>
      <c r="H184" s="2">
        <v>477392.042151</v>
      </c>
      <c r="I184" s="17">
        <f t="shared" si="46"/>
        <v>7.7893506400423154E-2</v>
      </c>
    </row>
    <row r="185" spans="1:9" x14ac:dyDescent="0.25">
      <c r="A185" s="18">
        <v>13021.451967999999</v>
      </c>
      <c r="B185" t="s">
        <v>135</v>
      </c>
      <c r="C185" t="s">
        <v>10</v>
      </c>
      <c r="D185" t="s">
        <v>43</v>
      </c>
      <c r="E185">
        <v>0.4</v>
      </c>
      <c r="F185" t="s">
        <v>137</v>
      </c>
      <c r="G185">
        <v>5108907</v>
      </c>
      <c r="H185" s="2">
        <v>1153268.8978530001</v>
      </c>
      <c r="I185" s="17">
        <f t="shared" si="46"/>
        <v>4.5163628334178012E-3</v>
      </c>
    </row>
    <row r="186" spans="1:9" x14ac:dyDescent="0.25">
      <c r="A186" s="18">
        <v>515.70689700000003</v>
      </c>
      <c r="B186" t="s">
        <v>322</v>
      </c>
      <c r="C186" t="s">
        <v>342</v>
      </c>
      <c r="D186" t="s">
        <v>317</v>
      </c>
      <c r="E186">
        <v>0.2</v>
      </c>
      <c r="F186" t="s">
        <v>137</v>
      </c>
      <c r="G186">
        <v>5108907</v>
      </c>
      <c r="H186" s="2">
        <v>1153268.8978530001</v>
      </c>
      <c r="I186" s="17">
        <f t="shared" si="46"/>
        <v>8.9433938253268315E-5</v>
      </c>
    </row>
    <row r="187" spans="1:9" x14ac:dyDescent="0.25">
      <c r="A187" s="18">
        <v>12.452685000000001</v>
      </c>
      <c r="B187" t="s">
        <v>976</v>
      </c>
      <c r="C187" t="s">
        <v>342</v>
      </c>
      <c r="D187" t="s">
        <v>442</v>
      </c>
      <c r="E187">
        <v>0.7</v>
      </c>
      <c r="F187" t="s">
        <v>149</v>
      </c>
      <c r="G187">
        <v>5106224</v>
      </c>
      <c r="H187" s="2">
        <v>952019.84938200004</v>
      </c>
      <c r="I187" s="17">
        <f t="shared" si="46"/>
        <v>9.1561951209930426E-6</v>
      </c>
    </row>
    <row r="188" spans="1:9" x14ac:dyDescent="0.25">
      <c r="A188" s="18">
        <v>102.675782</v>
      </c>
      <c r="B188" t="s">
        <v>146</v>
      </c>
      <c r="C188" t="s">
        <v>10</v>
      </c>
      <c r="D188" t="s">
        <v>11</v>
      </c>
      <c r="E188">
        <v>0.7</v>
      </c>
      <c r="F188" t="s">
        <v>149</v>
      </c>
      <c r="G188">
        <v>5106224</v>
      </c>
      <c r="H188" s="2">
        <v>952019.84938200004</v>
      </c>
      <c r="I188" s="17">
        <f t="shared" si="46"/>
        <v>7.5495324437464302E-5</v>
      </c>
    </row>
    <row r="189" spans="1:9" x14ac:dyDescent="0.25">
      <c r="A189" s="18">
        <v>179660.371874</v>
      </c>
      <c r="B189" t="s">
        <v>21</v>
      </c>
      <c r="C189" t="s">
        <v>10</v>
      </c>
      <c r="D189" t="s">
        <v>11</v>
      </c>
      <c r="E189">
        <v>0.7</v>
      </c>
      <c r="F189" t="s">
        <v>22</v>
      </c>
      <c r="G189">
        <v>5106174</v>
      </c>
      <c r="H189" s="2">
        <v>402877.76572199998</v>
      </c>
      <c r="I189" s="17">
        <f t="shared" si="46"/>
        <v>0.31215984353572002</v>
      </c>
    </row>
    <row r="190" spans="1:9" x14ac:dyDescent="0.25">
      <c r="A190" s="18">
        <v>103000.566683</v>
      </c>
      <c r="B190" t="s">
        <v>970</v>
      </c>
      <c r="C190" t="s">
        <v>342</v>
      </c>
      <c r="D190" t="s">
        <v>238</v>
      </c>
      <c r="E190">
        <v>1</v>
      </c>
      <c r="F190" t="s">
        <v>121</v>
      </c>
      <c r="G190">
        <v>5106240</v>
      </c>
      <c r="H190" s="2">
        <v>865649.28711100004</v>
      </c>
      <c r="I190" s="17">
        <f t="shared" si="46"/>
        <v>0.11898648588593187</v>
      </c>
    </row>
    <row r="191" spans="1:9" x14ac:dyDescent="0.25">
      <c r="A191" s="18">
        <v>29301.574665</v>
      </c>
      <c r="B191" t="s">
        <v>116</v>
      </c>
      <c r="C191" t="s">
        <v>10</v>
      </c>
      <c r="D191" t="s">
        <v>11</v>
      </c>
      <c r="E191">
        <v>0.7</v>
      </c>
      <c r="F191" t="s">
        <v>121</v>
      </c>
      <c r="G191">
        <v>5106240</v>
      </c>
      <c r="H191" s="2">
        <v>865649.28711100004</v>
      </c>
      <c r="I191" s="17">
        <f t="shared" si="46"/>
        <v>2.3694471388006712E-2</v>
      </c>
    </row>
    <row r="192" spans="1:9" x14ac:dyDescent="0.25">
      <c r="A192" s="18">
        <v>3426.9587849999998</v>
      </c>
      <c r="B192" t="s">
        <v>108</v>
      </c>
      <c r="C192" t="s">
        <v>10</v>
      </c>
      <c r="D192" t="s">
        <v>11</v>
      </c>
      <c r="E192">
        <v>0.7</v>
      </c>
      <c r="F192" t="s">
        <v>110</v>
      </c>
      <c r="G192">
        <v>5106257</v>
      </c>
      <c r="H192" s="2">
        <v>548607.75218800001</v>
      </c>
      <c r="I192" s="17">
        <f t="shared" si="46"/>
        <v>4.3726526647365725E-3</v>
      </c>
    </row>
    <row r="193" spans="1:9" x14ac:dyDescent="0.25">
      <c r="A193" s="18">
        <v>457.928743</v>
      </c>
      <c r="B193" t="s">
        <v>486</v>
      </c>
      <c r="C193" t="s">
        <v>342</v>
      </c>
      <c r="D193" t="s">
        <v>442</v>
      </c>
      <c r="E193">
        <v>0.7</v>
      </c>
      <c r="F193" t="s">
        <v>110</v>
      </c>
      <c r="G193">
        <v>5106257</v>
      </c>
      <c r="H193" s="2">
        <v>548607.75218800001</v>
      </c>
      <c r="I193" s="17">
        <f t="shared" si="46"/>
        <v>5.8429746721871338E-4</v>
      </c>
    </row>
    <row r="194" spans="1:9" x14ac:dyDescent="0.25">
      <c r="A194" s="18">
        <v>1.1E-5</v>
      </c>
      <c r="B194" t="s">
        <v>153</v>
      </c>
      <c r="C194" t="s">
        <v>10</v>
      </c>
      <c r="D194" t="s">
        <v>11</v>
      </c>
      <c r="E194">
        <v>0.7</v>
      </c>
      <c r="F194" t="s">
        <v>110</v>
      </c>
      <c r="G194">
        <v>5106257</v>
      </c>
      <c r="H194" s="2">
        <v>548607.75218800001</v>
      </c>
      <c r="I194" s="17">
        <f t="shared" ref="I194:I257" si="47">A194/H194*E194</f>
        <v>1.4035528971820506E-11</v>
      </c>
    </row>
    <row r="195" spans="1:9" x14ac:dyDescent="0.25">
      <c r="A195" s="18">
        <v>46029.815127000002</v>
      </c>
      <c r="B195" t="s">
        <v>263</v>
      </c>
      <c r="C195" t="s">
        <v>342</v>
      </c>
      <c r="D195" t="s">
        <v>442</v>
      </c>
      <c r="E195">
        <v>0.7</v>
      </c>
      <c r="F195" t="s">
        <v>264</v>
      </c>
      <c r="G195">
        <v>5106265</v>
      </c>
      <c r="H195" s="2">
        <v>580837.74303799996</v>
      </c>
      <c r="I195" s="17">
        <f t="shared" si="47"/>
        <v>5.547310066383207E-2</v>
      </c>
    </row>
    <row r="196" spans="1:9" x14ac:dyDescent="0.25">
      <c r="A196" s="18">
        <v>129860.473101</v>
      </c>
      <c r="B196" t="s">
        <v>268</v>
      </c>
      <c r="C196" t="s">
        <v>342</v>
      </c>
      <c r="D196" t="s">
        <v>262</v>
      </c>
      <c r="E196">
        <v>0.7</v>
      </c>
      <c r="F196" t="s">
        <v>264</v>
      </c>
      <c r="G196">
        <v>5106265</v>
      </c>
      <c r="H196" s="2">
        <v>580837.74303799996</v>
      </c>
      <c r="I196" s="17">
        <f t="shared" si="47"/>
        <v>0.15650210796434577</v>
      </c>
    </row>
    <row r="197" spans="1:9" x14ac:dyDescent="0.25">
      <c r="A197" s="18">
        <v>2457.7113020000002</v>
      </c>
      <c r="B197" t="s">
        <v>318</v>
      </c>
      <c r="C197" t="s">
        <v>342</v>
      </c>
      <c r="D197" t="s">
        <v>317</v>
      </c>
      <c r="E197">
        <v>0.2</v>
      </c>
      <c r="F197" t="s">
        <v>264</v>
      </c>
      <c r="G197">
        <v>5106265</v>
      </c>
      <c r="H197" s="2">
        <v>580837.74303799996</v>
      </c>
      <c r="I197" s="17">
        <f t="shared" si="47"/>
        <v>8.4626432474764653E-4</v>
      </c>
    </row>
    <row r="198" spans="1:9" x14ac:dyDescent="0.25">
      <c r="A198" s="18">
        <v>1645.281763</v>
      </c>
      <c r="B198" t="s">
        <v>319</v>
      </c>
      <c r="C198" t="s">
        <v>342</v>
      </c>
      <c r="D198" t="s">
        <v>317</v>
      </c>
      <c r="E198">
        <v>0.2</v>
      </c>
      <c r="F198" t="s">
        <v>264</v>
      </c>
      <c r="G198">
        <v>5106265</v>
      </c>
      <c r="H198" s="2">
        <v>580837.74303799996</v>
      </c>
      <c r="I198" s="17">
        <f t="shared" si="47"/>
        <v>5.6652026584724238E-4</v>
      </c>
    </row>
    <row r="199" spans="1:9" x14ac:dyDescent="0.25">
      <c r="A199" s="18">
        <v>2697.4523450000002</v>
      </c>
      <c r="B199" t="s">
        <v>219</v>
      </c>
      <c r="C199" t="s">
        <v>342</v>
      </c>
      <c r="D199" t="s">
        <v>184</v>
      </c>
      <c r="E199">
        <v>0.2</v>
      </c>
      <c r="F199" t="s">
        <v>221</v>
      </c>
      <c r="G199">
        <v>5106315</v>
      </c>
      <c r="H199" s="2">
        <v>438393.757033</v>
      </c>
      <c r="I199" s="17">
        <f t="shared" si="47"/>
        <v>1.23060709771784E-3</v>
      </c>
    </row>
    <row r="200" spans="1:9" x14ac:dyDescent="0.25">
      <c r="A200" s="18">
        <v>220855.12192999999</v>
      </c>
      <c r="B200" t="s">
        <v>272</v>
      </c>
      <c r="C200" t="s">
        <v>342</v>
      </c>
      <c r="D200" t="s">
        <v>442</v>
      </c>
      <c r="E200">
        <v>0.7</v>
      </c>
      <c r="F200" t="s">
        <v>221</v>
      </c>
      <c r="G200">
        <v>5106315</v>
      </c>
      <c r="H200" s="2">
        <v>438393.757033</v>
      </c>
      <c r="I200" s="17">
        <f t="shared" si="47"/>
        <v>0.3526477803819697</v>
      </c>
    </row>
    <row r="201" spans="1:9" x14ac:dyDescent="0.25">
      <c r="A201" s="18">
        <v>10515.911542</v>
      </c>
      <c r="B201" t="s">
        <v>309</v>
      </c>
      <c r="C201" t="s">
        <v>342</v>
      </c>
      <c r="D201" t="s">
        <v>310</v>
      </c>
      <c r="E201">
        <v>0.8</v>
      </c>
      <c r="F201" t="s">
        <v>221</v>
      </c>
      <c r="G201">
        <v>5106315</v>
      </c>
      <c r="H201" s="2">
        <v>438393.757033</v>
      </c>
      <c r="I201" s="17">
        <f t="shared" si="47"/>
        <v>1.918989287287395E-2</v>
      </c>
    </row>
    <row r="202" spans="1:9" x14ac:dyDescent="0.25">
      <c r="A202" s="18">
        <v>11702.964657</v>
      </c>
      <c r="B202" t="s">
        <v>144</v>
      </c>
      <c r="C202" t="s">
        <v>10</v>
      </c>
      <c r="D202" t="s">
        <v>11</v>
      </c>
      <c r="E202">
        <v>0.7</v>
      </c>
      <c r="F202" t="s">
        <v>145</v>
      </c>
      <c r="G202">
        <v>5106281</v>
      </c>
      <c r="H202" s="2">
        <v>522235.91506999999</v>
      </c>
      <c r="I202" s="17">
        <f t="shared" si="47"/>
        <v>1.5686541318786822E-2</v>
      </c>
    </row>
    <row r="203" spans="1:9" x14ac:dyDescent="0.25">
      <c r="A203" s="18">
        <v>60351.469580999998</v>
      </c>
      <c r="B203" t="s">
        <v>32</v>
      </c>
      <c r="C203" t="s">
        <v>10</v>
      </c>
      <c r="D203" t="s">
        <v>11</v>
      </c>
      <c r="E203">
        <v>0.7</v>
      </c>
      <c r="F203" t="s">
        <v>33</v>
      </c>
      <c r="G203">
        <v>5106307</v>
      </c>
      <c r="H203" s="2">
        <v>2408830.528959</v>
      </c>
      <c r="I203" s="17">
        <f t="shared" si="47"/>
        <v>1.7537982933551178E-2</v>
      </c>
    </row>
    <row r="204" spans="1:9" x14ac:dyDescent="0.25">
      <c r="A204" s="18">
        <v>100022.56654699999</v>
      </c>
      <c r="B204" t="s">
        <v>96</v>
      </c>
      <c r="C204" t="s">
        <v>10</v>
      </c>
      <c r="D204" t="s">
        <v>11</v>
      </c>
      <c r="E204">
        <v>0.7</v>
      </c>
      <c r="F204" t="s">
        <v>33</v>
      </c>
      <c r="G204">
        <v>5106307</v>
      </c>
      <c r="H204" s="2">
        <v>2408830.528959</v>
      </c>
      <c r="I204" s="17">
        <f t="shared" si="47"/>
        <v>2.9066302399097379E-2</v>
      </c>
    </row>
    <row r="205" spans="1:9" x14ac:dyDescent="0.25">
      <c r="A205" s="18">
        <v>243646.57008999999</v>
      </c>
      <c r="B205" t="s">
        <v>116</v>
      </c>
      <c r="C205" t="s">
        <v>10</v>
      </c>
      <c r="D205" t="s">
        <v>11</v>
      </c>
      <c r="E205">
        <v>0.7</v>
      </c>
      <c r="F205" t="s">
        <v>33</v>
      </c>
      <c r="G205">
        <v>5106307</v>
      </c>
      <c r="H205" s="2">
        <v>2408830.528959</v>
      </c>
      <c r="I205" s="17">
        <f t="shared" si="47"/>
        <v>7.0803071039084675E-2</v>
      </c>
    </row>
    <row r="206" spans="1:9" x14ac:dyDescent="0.25">
      <c r="A206" s="18">
        <v>3944.723516</v>
      </c>
      <c r="B206" t="s">
        <v>312</v>
      </c>
      <c r="C206" t="s">
        <v>342</v>
      </c>
      <c r="D206" t="s">
        <v>313</v>
      </c>
      <c r="E206">
        <v>1</v>
      </c>
      <c r="F206" t="s">
        <v>33</v>
      </c>
      <c r="G206">
        <v>5106307</v>
      </c>
      <c r="H206" s="2">
        <v>2408830.528959</v>
      </c>
      <c r="I206" s="17">
        <f t="shared" si="47"/>
        <v>1.637609399489283E-3</v>
      </c>
    </row>
    <row r="207" spans="1:9" x14ac:dyDescent="0.25">
      <c r="A207" s="18">
        <v>5.1364010000000002</v>
      </c>
      <c r="B207" t="s">
        <v>972</v>
      </c>
      <c r="C207" t="s">
        <v>342</v>
      </c>
      <c r="D207" t="s">
        <v>442</v>
      </c>
      <c r="E207">
        <v>0.7</v>
      </c>
      <c r="F207" t="s">
        <v>158</v>
      </c>
      <c r="G207">
        <v>5106372</v>
      </c>
      <c r="H207" s="2">
        <v>385129.10323000001</v>
      </c>
      <c r="I207" s="17">
        <f t="shared" si="47"/>
        <v>9.3357803132649016E-6</v>
      </c>
    </row>
    <row r="208" spans="1:9" x14ac:dyDescent="0.25">
      <c r="A208" s="18">
        <v>18.916865000000001</v>
      </c>
      <c r="B208" t="s">
        <v>973</v>
      </c>
      <c r="C208" t="s">
        <v>342</v>
      </c>
      <c r="D208" t="s">
        <v>442</v>
      </c>
      <c r="E208">
        <v>0.7</v>
      </c>
      <c r="F208" t="s">
        <v>158</v>
      </c>
      <c r="G208">
        <v>5106372</v>
      </c>
      <c r="H208" s="2">
        <v>385129.10323000001</v>
      </c>
      <c r="I208" s="17">
        <f t="shared" si="47"/>
        <v>3.4382770320247555E-5</v>
      </c>
    </row>
    <row r="209" spans="1:9" x14ac:dyDescent="0.25">
      <c r="A209" s="18">
        <v>8.5947639999999996</v>
      </c>
      <c r="B209" t="s">
        <v>157</v>
      </c>
      <c r="C209" t="s">
        <v>10</v>
      </c>
      <c r="D209" t="s">
        <v>11</v>
      </c>
      <c r="E209">
        <v>0.7</v>
      </c>
      <c r="F209" t="s">
        <v>158</v>
      </c>
      <c r="G209">
        <v>5106372</v>
      </c>
      <c r="H209" s="2">
        <v>385129.10323000001</v>
      </c>
      <c r="I209" s="17">
        <f t="shared" si="47"/>
        <v>1.5621605195614182E-5</v>
      </c>
    </row>
    <row r="210" spans="1:9" x14ac:dyDescent="0.25">
      <c r="A210" s="18">
        <v>494949.67909699999</v>
      </c>
      <c r="B210" t="s">
        <v>48</v>
      </c>
      <c r="C210" t="s">
        <v>10</v>
      </c>
      <c r="D210" t="s">
        <v>11</v>
      </c>
      <c r="E210">
        <v>0.7</v>
      </c>
      <c r="F210" t="s">
        <v>49</v>
      </c>
      <c r="G210">
        <v>5106422</v>
      </c>
      <c r="H210" s="2">
        <v>1444208.9040049999</v>
      </c>
      <c r="I210" s="17">
        <f t="shared" si="47"/>
        <v>0.23989934863793119</v>
      </c>
    </row>
    <row r="211" spans="1:9" x14ac:dyDescent="0.25">
      <c r="A211" s="18">
        <v>132620.10550800001</v>
      </c>
      <c r="B211" t="s">
        <v>97</v>
      </c>
      <c r="C211" t="s">
        <v>10</v>
      </c>
      <c r="D211" t="s">
        <v>11</v>
      </c>
      <c r="E211">
        <v>0.7</v>
      </c>
      <c r="F211" t="s">
        <v>49</v>
      </c>
      <c r="G211">
        <v>5106422</v>
      </c>
      <c r="H211" s="2">
        <v>1444208.9040049999</v>
      </c>
      <c r="I211" s="17">
        <f t="shared" si="47"/>
        <v>6.4280225387170584E-2</v>
      </c>
    </row>
    <row r="212" spans="1:9" x14ac:dyDescent="0.25">
      <c r="A212" s="18">
        <v>1716.6077190000001</v>
      </c>
      <c r="B212" t="s">
        <v>32</v>
      </c>
      <c r="C212" t="s">
        <v>10</v>
      </c>
      <c r="D212" t="s">
        <v>11</v>
      </c>
      <c r="E212">
        <v>0.7</v>
      </c>
      <c r="F212" t="s">
        <v>35</v>
      </c>
      <c r="G212">
        <v>5106455</v>
      </c>
      <c r="H212" s="2">
        <v>243484.68739000001</v>
      </c>
      <c r="I212" s="17">
        <f t="shared" si="47"/>
        <v>4.9351169315025728E-3</v>
      </c>
    </row>
    <row r="213" spans="1:9" x14ac:dyDescent="0.25">
      <c r="A213" s="18">
        <v>4409.7824870000004</v>
      </c>
      <c r="B213" t="s">
        <v>248</v>
      </c>
      <c r="C213" t="s">
        <v>342</v>
      </c>
      <c r="D213" t="s">
        <v>247</v>
      </c>
      <c r="E213">
        <v>0.3</v>
      </c>
      <c r="F213" t="s">
        <v>249</v>
      </c>
      <c r="G213">
        <v>5106505</v>
      </c>
      <c r="H213" s="2">
        <v>1706042.560907</v>
      </c>
      <c r="I213" s="17">
        <f t="shared" si="47"/>
        <v>7.7544064633222013E-4</v>
      </c>
    </row>
    <row r="214" spans="1:9" x14ac:dyDescent="0.25">
      <c r="A214" s="18">
        <v>7482.6166700000003</v>
      </c>
      <c r="B214" t="s">
        <v>252</v>
      </c>
      <c r="C214" t="s">
        <v>342</v>
      </c>
      <c r="D214" t="s">
        <v>247</v>
      </c>
      <c r="E214">
        <v>0.3</v>
      </c>
      <c r="F214" t="s">
        <v>249</v>
      </c>
      <c r="G214">
        <v>5106505</v>
      </c>
      <c r="H214" s="2">
        <v>1706042.560907</v>
      </c>
      <c r="I214" s="17">
        <f t="shared" si="47"/>
        <v>1.3157848769063435E-3</v>
      </c>
    </row>
    <row r="215" spans="1:9" x14ac:dyDescent="0.25">
      <c r="A215" s="18">
        <v>61086.909551999997</v>
      </c>
      <c r="B215" t="s">
        <v>274</v>
      </c>
      <c r="C215" t="s">
        <v>342</v>
      </c>
      <c r="D215" t="s">
        <v>442</v>
      </c>
      <c r="E215">
        <v>0.7</v>
      </c>
      <c r="F215" t="s">
        <v>249</v>
      </c>
      <c r="G215">
        <v>5106505</v>
      </c>
      <c r="H215" s="2">
        <v>1706042.560907</v>
      </c>
      <c r="I215" s="17">
        <f t="shared" si="47"/>
        <v>2.5064343449712437E-2</v>
      </c>
    </row>
    <row r="216" spans="1:9" x14ac:dyDescent="0.25">
      <c r="A216" s="18">
        <v>136292.76172800001</v>
      </c>
      <c r="B216" t="s">
        <v>296</v>
      </c>
      <c r="C216" t="s">
        <v>342</v>
      </c>
      <c r="D216" t="s">
        <v>442</v>
      </c>
      <c r="E216">
        <v>0.7</v>
      </c>
      <c r="F216" t="s">
        <v>249</v>
      </c>
      <c r="G216">
        <v>5106505</v>
      </c>
      <c r="H216" s="2">
        <v>1706042.560907</v>
      </c>
      <c r="I216" s="17">
        <f t="shared" si="47"/>
        <v>5.5921777917942998E-2</v>
      </c>
    </row>
    <row r="217" spans="1:9" x14ac:dyDescent="0.25">
      <c r="A217" s="18">
        <v>26952.953285</v>
      </c>
      <c r="B217" t="s">
        <v>321</v>
      </c>
      <c r="C217" t="s">
        <v>342</v>
      </c>
      <c r="D217" t="s">
        <v>317</v>
      </c>
      <c r="E217">
        <v>0.2</v>
      </c>
      <c r="F217" t="s">
        <v>249</v>
      </c>
      <c r="G217">
        <v>5106505</v>
      </c>
      <c r="H217" s="2">
        <v>1706042.560907</v>
      </c>
      <c r="I217" s="17">
        <f t="shared" si="47"/>
        <v>3.1597046759103994E-3</v>
      </c>
    </row>
    <row r="218" spans="1:9" x14ac:dyDescent="0.25">
      <c r="A218" s="18">
        <v>7370.2386200000001</v>
      </c>
      <c r="B218" t="s">
        <v>208</v>
      </c>
      <c r="C218" t="s">
        <v>342</v>
      </c>
      <c r="D218" t="s">
        <v>184</v>
      </c>
      <c r="E218">
        <v>0.2</v>
      </c>
      <c r="F218" t="s">
        <v>209</v>
      </c>
      <c r="G218">
        <v>5106703</v>
      </c>
      <c r="H218" s="2">
        <v>70281.251115000006</v>
      </c>
      <c r="I218" s="17">
        <f t="shared" si="47"/>
        <v>2.097355554453692E-2</v>
      </c>
    </row>
    <row r="219" spans="1:9" x14ac:dyDescent="0.25">
      <c r="A219" s="18">
        <v>5.0000000000000004E-6</v>
      </c>
      <c r="B219" t="s">
        <v>112</v>
      </c>
      <c r="C219" t="s">
        <v>10</v>
      </c>
      <c r="D219" t="s">
        <v>11</v>
      </c>
      <c r="E219">
        <v>0.7</v>
      </c>
      <c r="F219" t="s">
        <v>113</v>
      </c>
      <c r="G219">
        <v>5106752</v>
      </c>
      <c r="H219" s="2">
        <v>854596.07366800006</v>
      </c>
      <c r="I219" s="17">
        <f t="shared" si="47"/>
        <v>4.0955020831978531E-12</v>
      </c>
    </row>
    <row r="220" spans="1:9" x14ac:dyDescent="0.25">
      <c r="A220" s="18">
        <v>86978.150842000003</v>
      </c>
      <c r="B220" t="s">
        <v>280</v>
      </c>
      <c r="C220" t="s">
        <v>342</v>
      </c>
      <c r="D220" t="s">
        <v>442</v>
      </c>
      <c r="E220">
        <v>0.7</v>
      </c>
      <c r="F220" t="s">
        <v>113</v>
      </c>
      <c r="G220">
        <v>5106752</v>
      </c>
      <c r="H220" s="2">
        <v>854596.07366800006</v>
      </c>
      <c r="I220" s="17">
        <f t="shared" si="47"/>
        <v>7.1243839593221614E-2</v>
      </c>
    </row>
    <row r="221" spans="1:9" x14ac:dyDescent="0.25">
      <c r="A221" s="18">
        <v>8122.2534439999999</v>
      </c>
      <c r="B221" t="s">
        <v>139</v>
      </c>
      <c r="C221" t="s">
        <v>10</v>
      </c>
      <c r="D221" t="s">
        <v>43</v>
      </c>
      <c r="E221">
        <v>0.4</v>
      </c>
      <c r="F221" t="s">
        <v>113</v>
      </c>
      <c r="G221">
        <v>5106752</v>
      </c>
      <c r="H221" s="2">
        <v>854596.07366800006</v>
      </c>
      <c r="I221" s="17">
        <f t="shared" si="47"/>
        <v>3.8016806743043359E-3</v>
      </c>
    </row>
    <row r="222" spans="1:9" x14ac:dyDescent="0.25">
      <c r="A222" s="18">
        <v>660.52202199999999</v>
      </c>
      <c r="B222" t="s">
        <v>324</v>
      </c>
      <c r="C222" t="s">
        <v>342</v>
      </c>
      <c r="D222" t="s">
        <v>317</v>
      </c>
      <c r="E222">
        <v>0.2</v>
      </c>
      <c r="F222" t="s">
        <v>175</v>
      </c>
      <c r="G222">
        <v>5106778</v>
      </c>
      <c r="H222" s="2">
        <v>396943.70624899998</v>
      </c>
      <c r="I222" s="17">
        <f t="shared" si="47"/>
        <v>3.3280387702414369E-4</v>
      </c>
    </row>
    <row r="223" spans="1:9" x14ac:dyDescent="0.25">
      <c r="A223" s="18">
        <v>67508.555833999999</v>
      </c>
      <c r="B223" t="s">
        <v>174</v>
      </c>
      <c r="C223" t="s">
        <v>10</v>
      </c>
      <c r="D223" t="s">
        <v>11</v>
      </c>
      <c r="E223">
        <v>0.7</v>
      </c>
      <c r="F223" t="s">
        <v>175</v>
      </c>
      <c r="G223">
        <v>5106778</v>
      </c>
      <c r="H223" s="2">
        <v>396943.70624899998</v>
      </c>
      <c r="I223" s="17">
        <f t="shared" si="47"/>
        <v>0.11904959907377054</v>
      </c>
    </row>
    <row r="224" spans="1:9" x14ac:dyDescent="0.25">
      <c r="A224" s="18">
        <v>32830.521110000001</v>
      </c>
      <c r="B224" t="s">
        <v>280</v>
      </c>
      <c r="C224" t="s">
        <v>342</v>
      </c>
      <c r="D224" t="s">
        <v>442</v>
      </c>
      <c r="E224">
        <v>0.7</v>
      </c>
      <c r="F224" t="s">
        <v>140</v>
      </c>
      <c r="G224">
        <v>5106828</v>
      </c>
      <c r="H224" s="2">
        <v>583955.23887</v>
      </c>
      <c r="I224" s="17">
        <f t="shared" si="47"/>
        <v>3.9354668384293932E-2</v>
      </c>
    </row>
    <row r="225" spans="1:9" x14ac:dyDescent="0.25">
      <c r="A225" s="18">
        <v>15982.023986</v>
      </c>
      <c r="B225" t="s">
        <v>139</v>
      </c>
      <c r="C225" t="s">
        <v>10</v>
      </c>
      <c r="D225" t="s">
        <v>43</v>
      </c>
      <c r="E225">
        <v>0.4</v>
      </c>
      <c r="F225" t="s">
        <v>140</v>
      </c>
      <c r="G225">
        <v>5106828</v>
      </c>
      <c r="H225" s="2">
        <v>583955.23887</v>
      </c>
      <c r="I225" s="17">
        <f t="shared" si="47"/>
        <v>1.0947430845505552E-2</v>
      </c>
    </row>
    <row r="226" spans="1:9" x14ac:dyDescent="0.25">
      <c r="A226" s="18">
        <v>1.4522999999999999E-2</v>
      </c>
      <c r="B226" t="s">
        <v>199</v>
      </c>
      <c r="C226" t="s">
        <v>342</v>
      </c>
      <c r="D226" t="s">
        <v>184</v>
      </c>
      <c r="E226">
        <v>0.2</v>
      </c>
      <c r="F226" t="s">
        <v>201</v>
      </c>
      <c r="G226">
        <v>5106851</v>
      </c>
      <c r="H226" s="2">
        <v>204554.683946</v>
      </c>
      <c r="I226" s="17">
        <f t="shared" si="47"/>
        <v>1.419962595804836E-8</v>
      </c>
    </row>
    <row r="227" spans="1:9" x14ac:dyDescent="0.25">
      <c r="A227" s="18">
        <v>28655.347866</v>
      </c>
      <c r="B227" t="s">
        <v>237</v>
      </c>
      <c r="C227" t="s">
        <v>342</v>
      </c>
      <c r="D227" t="s">
        <v>238</v>
      </c>
      <c r="E227">
        <v>1</v>
      </c>
      <c r="F227" t="s">
        <v>201</v>
      </c>
      <c r="G227">
        <v>5106851</v>
      </c>
      <c r="H227" s="2">
        <v>204554.683946</v>
      </c>
      <c r="I227" s="17">
        <f t="shared" si="47"/>
        <v>0.14008649087480524</v>
      </c>
    </row>
    <row r="228" spans="1:9" x14ac:dyDescent="0.25">
      <c r="A228" s="18">
        <v>4740.3927389999999</v>
      </c>
      <c r="B228" t="s">
        <v>73</v>
      </c>
      <c r="C228" t="s">
        <v>10</v>
      </c>
      <c r="D228" t="s">
        <v>11</v>
      </c>
      <c r="E228">
        <v>0.7</v>
      </c>
      <c r="F228" t="s">
        <v>74</v>
      </c>
      <c r="G228">
        <v>5107008</v>
      </c>
      <c r="H228" s="2">
        <v>682671.12999000004</v>
      </c>
      <c r="I228" s="17">
        <f t="shared" si="47"/>
        <v>4.8607224936384917E-3</v>
      </c>
    </row>
    <row r="229" spans="1:9" x14ac:dyDescent="0.25">
      <c r="A229" s="18">
        <v>51026.38869</v>
      </c>
      <c r="B229" t="s">
        <v>144</v>
      </c>
      <c r="C229" t="s">
        <v>10</v>
      </c>
      <c r="D229" t="s">
        <v>11</v>
      </c>
      <c r="E229">
        <v>0.7</v>
      </c>
      <c r="F229" t="s">
        <v>74</v>
      </c>
      <c r="G229">
        <v>5107008</v>
      </c>
      <c r="H229" s="2">
        <v>682671.12999000004</v>
      </c>
      <c r="I229" s="17">
        <f t="shared" si="47"/>
        <v>5.2321638507729501E-2</v>
      </c>
    </row>
    <row r="230" spans="1:9" x14ac:dyDescent="0.25">
      <c r="A230" s="18">
        <v>577984.58802499995</v>
      </c>
      <c r="B230" t="s">
        <v>116</v>
      </c>
      <c r="C230" t="s">
        <v>10</v>
      </c>
      <c r="D230" t="s">
        <v>11</v>
      </c>
      <c r="E230">
        <v>0.7</v>
      </c>
      <c r="F230" t="s">
        <v>123</v>
      </c>
      <c r="G230">
        <v>5107065</v>
      </c>
      <c r="H230" s="2">
        <v>1777112.188014</v>
      </c>
      <c r="I230" s="17">
        <f t="shared" si="47"/>
        <v>0.22766666862470059</v>
      </c>
    </row>
    <row r="231" spans="1:9" x14ac:dyDescent="0.25">
      <c r="A231" s="18">
        <v>149129.10282599999</v>
      </c>
      <c r="B231" t="s">
        <v>179</v>
      </c>
      <c r="C231" t="s">
        <v>10</v>
      </c>
      <c r="D231" t="s">
        <v>11</v>
      </c>
      <c r="E231">
        <v>0.7</v>
      </c>
      <c r="F231" t="s">
        <v>123</v>
      </c>
      <c r="G231">
        <v>5107065</v>
      </c>
      <c r="H231" s="2">
        <v>1777112.188014</v>
      </c>
      <c r="I231" s="17">
        <f t="shared" si="47"/>
        <v>5.874157674584448E-2</v>
      </c>
    </row>
    <row r="232" spans="1:9" x14ac:dyDescent="0.25">
      <c r="A232" s="18">
        <v>168567.70038699999</v>
      </c>
      <c r="B232" t="s">
        <v>130</v>
      </c>
      <c r="C232" t="s">
        <v>10</v>
      </c>
      <c r="D232" t="s">
        <v>11</v>
      </c>
      <c r="E232">
        <v>0.7</v>
      </c>
      <c r="F232" t="s">
        <v>131</v>
      </c>
      <c r="G232">
        <v>5107180</v>
      </c>
      <c r="H232" s="2">
        <v>1133339.4424409999</v>
      </c>
      <c r="I232" s="17">
        <f t="shared" si="47"/>
        <v>0.10411478313748246</v>
      </c>
    </row>
    <row r="233" spans="1:9" x14ac:dyDescent="0.25">
      <c r="A233" s="18">
        <v>28472.22669</v>
      </c>
      <c r="B233" t="s">
        <v>311</v>
      </c>
      <c r="C233" t="s">
        <v>342</v>
      </c>
      <c r="D233" t="s">
        <v>310</v>
      </c>
      <c r="E233">
        <v>0.8</v>
      </c>
      <c r="F233" t="s">
        <v>131</v>
      </c>
      <c r="G233">
        <v>5107180</v>
      </c>
      <c r="H233" s="2">
        <v>1133339.4424409999</v>
      </c>
      <c r="I233" s="17">
        <f t="shared" si="47"/>
        <v>2.0097934033726866E-2</v>
      </c>
    </row>
    <row r="234" spans="1:9" x14ac:dyDescent="0.25">
      <c r="A234" s="18">
        <v>4123.0322130000004</v>
      </c>
      <c r="B234" t="s">
        <v>213</v>
      </c>
      <c r="C234" t="s">
        <v>342</v>
      </c>
      <c r="D234" t="s">
        <v>184</v>
      </c>
      <c r="E234">
        <v>0.2</v>
      </c>
      <c r="F234" t="s">
        <v>214</v>
      </c>
      <c r="G234">
        <v>5107198</v>
      </c>
      <c r="H234" s="2">
        <v>62576.954505000002</v>
      </c>
      <c r="I234" s="17">
        <f t="shared" si="47"/>
        <v>1.3177478020828144E-2</v>
      </c>
    </row>
    <row r="235" spans="1:9" x14ac:dyDescent="0.25">
      <c r="A235" s="18">
        <v>4.8999999999999998E-5</v>
      </c>
      <c r="B235" t="s">
        <v>18</v>
      </c>
      <c r="C235" t="s">
        <v>10</v>
      </c>
      <c r="D235" t="s">
        <v>11</v>
      </c>
      <c r="E235">
        <v>0.7</v>
      </c>
      <c r="F235" t="s">
        <v>24</v>
      </c>
      <c r="G235">
        <v>5107578</v>
      </c>
      <c r="H235" s="2">
        <v>1265936.4159510001</v>
      </c>
      <c r="I235" s="17">
        <f t="shared" si="47"/>
        <v>2.7094567758549754E-11</v>
      </c>
    </row>
    <row r="236" spans="1:9" x14ac:dyDescent="0.25">
      <c r="A236" s="18">
        <v>23665.740327</v>
      </c>
      <c r="B236" t="s">
        <v>133</v>
      </c>
      <c r="C236" t="s">
        <v>10</v>
      </c>
      <c r="D236" t="s">
        <v>134</v>
      </c>
      <c r="E236">
        <v>0.3</v>
      </c>
      <c r="F236" t="s">
        <v>24</v>
      </c>
      <c r="G236">
        <v>5107578</v>
      </c>
      <c r="H236" s="2">
        <v>1265936.4159510001</v>
      </c>
      <c r="I236" s="17">
        <f t="shared" si="47"/>
        <v>5.608277010316136E-3</v>
      </c>
    </row>
    <row r="237" spans="1:9" x14ac:dyDescent="0.25">
      <c r="A237" s="18">
        <v>5103.1065950000002</v>
      </c>
      <c r="B237" t="s">
        <v>314</v>
      </c>
      <c r="C237" t="s">
        <v>342</v>
      </c>
      <c r="D237" t="s">
        <v>315</v>
      </c>
      <c r="E237">
        <v>0.5</v>
      </c>
      <c r="F237" t="s">
        <v>24</v>
      </c>
      <c r="G237">
        <v>5107578</v>
      </c>
      <c r="H237" s="2">
        <v>1265936.4159510001</v>
      </c>
      <c r="I237" s="17">
        <f t="shared" si="47"/>
        <v>2.0155461722642805E-3</v>
      </c>
    </row>
    <row r="238" spans="1:9" x14ac:dyDescent="0.25">
      <c r="A238" s="18">
        <v>86504.173307000005</v>
      </c>
      <c r="B238" t="s">
        <v>143</v>
      </c>
      <c r="C238" t="s">
        <v>10</v>
      </c>
      <c r="D238" t="s">
        <v>11</v>
      </c>
      <c r="E238">
        <v>0.7</v>
      </c>
      <c r="F238" t="s">
        <v>24</v>
      </c>
      <c r="G238">
        <v>5107578</v>
      </c>
      <c r="H238" s="2">
        <v>1265936.4159510001</v>
      </c>
      <c r="I238" s="17">
        <f t="shared" si="47"/>
        <v>4.7832513980894754E-2</v>
      </c>
    </row>
    <row r="239" spans="1:9" x14ac:dyDescent="0.25">
      <c r="A239" s="18">
        <v>148937.58725000001</v>
      </c>
      <c r="B239" t="s">
        <v>156</v>
      </c>
      <c r="C239" t="s">
        <v>10</v>
      </c>
      <c r="D239" t="s">
        <v>11</v>
      </c>
      <c r="E239">
        <v>0.7</v>
      </c>
      <c r="F239" t="s">
        <v>24</v>
      </c>
      <c r="G239">
        <v>5107578</v>
      </c>
      <c r="H239" s="2">
        <v>1265936.4159510001</v>
      </c>
      <c r="I239" s="17">
        <f t="shared" si="47"/>
        <v>8.2355092847755954E-2</v>
      </c>
    </row>
    <row r="240" spans="1:9" x14ac:dyDescent="0.25">
      <c r="A240" s="18">
        <v>354392.52461000002</v>
      </c>
      <c r="B240" t="s">
        <v>181</v>
      </c>
      <c r="C240" t="s">
        <v>10</v>
      </c>
      <c r="D240" t="s">
        <v>11</v>
      </c>
      <c r="E240">
        <v>0.7</v>
      </c>
      <c r="F240" t="s">
        <v>24</v>
      </c>
      <c r="G240">
        <v>5107578</v>
      </c>
      <c r="H240" s="2">
        <v>1265936.4159510001</v>
      </c>
      <c r="I240" s="17">
        <f t="shared" si="47"/>
        <v>0.19596147492181953</v>
      </c>
    </row>
    <row r="241" spans="1:9" x14ac:dyDescent="0.25">
      <c r="A241" s="18">
        <v>86.799216999999999</v>
      </c>
      <c r="B241" t="s">
        <v>967</v>
      </c>
      <c r="C241" t="s">
        <v>342</v>
      </c>
      <c r="D241" t="s">
        <v>856</v>
      </c>
      <c r="E241">
        <v>0.3</v>
      </c>
      <c r="F241" t="s">
        <v>159</v>
      </c>
      <c r="G241">
        <v>5107602</v>
      </c>
      <c r="H241" s="2">
        <v>483410.81447099999</v>
      </c>
      <c r="I241" s="17">
        <f t="shared" si="47"/>
        <v>5.3866740917857837E-5</v>
      </c>
    </row>
    <row r="242" spans="1:9" x14ac:dyDescent="0.25">
      <c r="A242" s="18">
        <v>429.15389599999997</v>
      </c>
      <c r="B242" t="s">
        <v>854</v>
      </c>
      <c r="C242" t="s">
        <v>342</v>
      </c>
      <c r="D242" t="s">
        <v>856</v>
      </c>
      <c r="E242">
        <v>0.3</v>
      </c>
      <c r="F242" t="s">
        <v>159</v>
      </c>
      <c r="G242">
        <v>5107602</v>
      </c>
      <c r="H242" s="2">
        <v>483410.81447099999</v>
      </c>
      <c r="I242" s="17">
        <f t="shared" si="47"/>
        <v>2.663286896899232E-4</v>
      </c>
    </row>
    <row r="243" spans="1:9" x14ac:dyDescent="0.25">
      <c r="A243" s="18">
        <v>6490.9589370000003</v>
      </c>
      <c r="B243" t="s">
        <v>273</v>
      </c>
      <c r="C243" t="s">
        <v>342</v>
      </c>
      <c r="D243" t="s">
        <v>442</v>
      </c>
      <c r="E243">
        <v>0.7</v>
      </c>
      <c r="F243" t="s">
        <v>159</v>
      </c>
      <c r="G243">
        <v>5107602</v>
      </c>
      <c r="H243" s="2">
        <v>483410.81447099999</v>
      </c>
      <c r="I243" s="17">
        <f t="shared" si="47"/>
        <v>9.3991924050606367E-3</v>
      </c>
    </row>
    <row r="244" spans="1:9" x14ac:dyDescent="0.25">
      <c r="A244" s="18">
        <v>8.045674</v>
      </c>
      <c r="B244" t="s">
        <v>825</v>
      </c>
      <c r="C244" t="s">
        <v>342</v>
      </c>
      <c r="D244" t="s">
        <v>442</v>
      </c>
      <c r="E244">
        <v>0.7</v>
      </c>
      <c r="F244" t="s">
        <v>159</v>
      </c>
      <c r="G244">
        <v>5107602</v>
      </c>
      <c r="H244" s="2">
        <v>483410.81447099999</v>
      </c>
      <c r="I244" s="17">
        <f t="shared" si="47"/>
        <v>1.1650487807483389E-5</v>
      </c>
    </row>
    <row r="245" spans="1:9" x14ac:dyDescent="0.25">
      <c r="A245" s="18">
        <v>6.4378700000000002</v>
      </c>
      <c r="B245" t="s">
        <v>822</v>
      </c>
      <c r="C245" t="s">
        <v>342</v>
      </c>
      <c r="D245" t="s">
        <v>442</v>
      </c>
      <c r="E245">
        <v>0.7</v>
      </c>
      <c r="F245" t="s">
        <v>159</v>
      </c>
      <c r="G245">
        <v>5107602</v>
      </c>
      <c r="H245" s="2">
        <v>483410.81447099999</v>
      </c>
      <c r="I245" s="17">
        <f t="shared" si="47"/>
        <v>9.3223173025855987E-6</v>
      </c>
    </row>
    <row r="246" spans="1:9" x14ac:dyDescent="0.25">
      <c r="A246" s="18">
        <v>16.835692999999999</v>
      </c>
      <c r="B246" t="s">
        <v>865</v>
      </c>
      <c r="C246" t="s">
        <v>342</v>
      </c>
      <c r="D246" t="s">
        <v>442</v>
      </c>
      <c r="E246">
        <v>0.7</v>
      </c>
      <c r="F246" t="s">
        <v>159</v>
      </c>
      <c r="G246">
        <v>5107602</v>
      </c>
      <c r="H246" s="2">
        <v>483410.81447099999</v>
      </c>
      <c r="I246" s="17">
        <f t="shared" si="47"/>
        <v>2.4378819726853639E-5</v>
      </c>
    </row>
    <row r="247" spans="1:9" x14ac:dyDescent="0.25">
      <c r="A247" s="18">
        <v>16.513258</v>
      </c>
      <c r="B247" t="s">
        <v>478</v>
      </c>
      <c r="C247" t="s">
        <v>342</v>
      </c>
      <c r="D247" t="s">
        <v>442</v>
      </c>
      <c r="E247">
        <v>0.7</v>
      </c>
      <c r="F247" t="s">
        <v>159</v>
      </c>
      <c r="G247">
        <v>5107602</v>
      </c>
      <c r="H247" s="2">
        <v>483410.81447099999</v>
      </c>
      <c r="I247" s="17">
        <f t="shared" si="47"/>
        <v>2.3911919746043346E-5</v>
      </c>
    </row>
    <row r="248" spans="1:9" x14ac:dyDescent="0.25">
      <c r="A248" s="18">
        <v>16.243541</v>
      </c>
      <c r="B248" t="s">
        <v>613</v>
      </c>
      <c r="C248" t="s">
        <v>342</v>
      </c>
      <c r="D248" t="s">
        <v>442</v>
      </c>
      <c r="E248">
        <v>0.7</v>
      </c>
      <c r="F248" t="s">
        <v>159</v>
      </c>
      <c r="G248">
        <v>5107602</v>
      </c>
      <c r="H248" s="2">
        <v>483410.81447099999</v>
      </c>
      <c r="I248" s="17">
        <f t="shared" si="47"/>
        <v>2.3521357734710172E-5</v>
      </c>
    </row>
    <row r="249" spans="1:9" x14ac:dyDescent="0.25">
      <c r="A249" s="18">
        <v>64.392201999999997</v>
      </c>
      <c r="B249" t="s">
        <v>834</v>
      </c>
      <c r="C249" t="s">
        <v>342</v>
      </c>
      <c r="D249" t="s">
        <v>442</v>
      </c>
      <c r="E249">
        <v>0.7</v>
      </c>
      <c r="F249" t="s">
        <v>159</v>
      </c>
      <c r="G249">
        <v>5107602</v>
      </c>
      <c r="H249" s="2">
        <v>483410.81447099999</v>
      </c>
      <c r="I249" s="17">
        <f t="shared" si="47"/>
        <v>9.3242724512328915E-5</v>
      </c>
    </row>
    <row r="250" spans="1:9" x14ac:dyDescent="0.25">
      <c r="A250" s="18">
        <v>231.47233900000001</v>
      </c>
      <c r="B250" t="s">
        <v>751</v>
      </c>
      <c r="C250" t="s">
        <v>342</v>
      </c>
      <c r="D250" t="s">
        <v>442</v>
      </c>
      <c r="E250">
        <v>0.7</v>
      </c>
      <c r="F250" t="s">
        <v>159</v>
      </c>
      <c r="G250">
        <v>5107602</v>
      </c>
      <c r="H250" s="2">
        <v>483410.81447099999</v>
      </c>
      <c r="I250" s="17">
        <f t="shared" si="47"/>
        <v>3.3518206967982566E-4</v>
      </c>
    </row>
    <row r="251" spans="1:9" x14ac:dyDescent="0.25">
      <c r="A251" s="18">
        <v>132.07998000000001</v>
      </c>
      <c r="B251" t="s">
        <v>876</v>
      </c>
      <c r="C251" t="s">
        <v>342</v>
      </c>
      <c r="D251" t="s">
        <v>442</v>
      </c>
      <c r="E251">
        <v>0.7</v>
      </c>
      <c r="F251" t="s">
        <v>159</v>
      </c>
      <c r="G251">
        <v>5107602</v>
      </c>
      <c r="H251" s="2">
        <v>483410.81447099999</v>
      </c>
      <c r="I251" s="17">
        <f t="shared" si="47"/>
        <v>1.9125758719563455E-4</v>
      </c>
    </row>
    <row r="252" spans="1:9" x14ac:dyDescent="0.25">
      <c r="A252" s="18">
        <v>12.075746000000001</v>
      </c>
      <c r="B252" t="s">
        <v>651</v>
      </c>
      <c r="C252" t="s">
        <v>342</v>
      </c>
      <c r="D252" t="s">
        <v>442</v>
      </c>
      <c r="E252">
        <v>0.7</v>
      </c>
      <c r="F252" t="s">
        <v>159</v>
      </c>
      <c r="G252">
        <v>5107602</v>
      </c>
      <c r="H252" s="2">
        <v>483410.81447099999</v>
      </c>
      <c r="I252" s="17">
        <f t="shared" si="47"/>
        <v>1.7486208307627961E-5</v>
      </c>
    </row>
    <row r="253" spans="1:9" x14ac:dyDescent="0.25">
      <c r="A253" s="18">
        <v>83.678827999999996</v>
      </c>
      <c r="B253" t="s">
        <v>574</v>
      </c>
      <c r="C253" t="s">
        <v>342</v>
      </c>
      <c r="D253" t="s">
        <v>442</v>
      </c>
      <c r="E253">
        <v>0.7</v>
      </c>
      <c r="F253" t="s">
        <v>159</v>
      </c>
      <c r="G253">
        <v>5107602</v>
      </c>
      <c r="H253" s="2">
        <v>483410.81447099999</v>
      </c>
      <c r="I253" s="17">
        <f t="shared" si="47"/>
        <v>1.2117060240801447E-4</v>
      </c>
    </row>
    <row r="254" spans="1:9" x14ac:dyDescent="0.25">
      <c r="A254" s="18">
        <v>15.439517</v>
      </c>
      <c r="B254" t="s">
        <v>814</v>
      </c>
      <c r="C254" t="s">
        <v>342</v>
      </c>
      <c r="D254" t="s">
        <v>442</v>
      </c>
      <c r="E254">
        <v>0.7</v>
      </c>
      <c r="F254" t="s">
        <v>159</v>
      </c>
      <c r="G254">
        <v>5107602</v>
      </c>
      <c r="H254" s="2">
        <v>483410.81447099999</v>
      </c>
      <c r="I254" s="17">
        <f t="shared" si="47"/>
        <v>2.2357095820925941E-5</v>
      </c>
    </row>
    <row r="255" spans="1:9" x14ac:dyDescent="0.25">
      <c r="A255" s="18">
        <v>11.562127</v>
      </c>
      <c r="B255" t="s">
        <v>647</v>
      </c>
      <c r="C255" t="s">
        <v>342</v>
      </c>
      <c r="D255" t="s">
        <v>442</v>
      </c>
      <c r="E255">
        <v>0.7</v>
      </c>
      <c r="F255" t="s">
        <v>159</v>
      </c>
      <c r="G255">
        <v>5107602</v>
      </c>
      <c r="H255" s="2">
        <v>483410.81447099999</v>
      </c>
      <c r="I255" s="17">
        <f t="shared" si="47"/>
        <v>1.6742465533909836E-5</v>
      </c>
    </row>
    <row r="256" spans="1:9" x14ac:dyDescent="0.25">
      <c r="A256" s="18">
        <v>3.7529029999999999</v>
      </c>
      <c r="B256" t="s">
        <v>975</v>
      </c>
      <c r="C256" t="s">
        <v>342</v>
      </c>
      <c r="D256" t="s">
        <v>442</v>
      </c>
      <c r="E256">
        <v>0.7</v>
      </c>
      <c r="F256" t="s">
        <v>159</v>
      </c>
      <c r="G256">
        <v>5107602</v>
      </c>
      <c r="H256" s="2">
        <v>483410.81447099999</v>
      </c>
      <c r="I256" s="17">
        <f t="shared" si="47"/>
        <v>5.4343676669186236E-6</v>
      </c>
    </row>
    <row r="257" spans="1:9" x14ac:dyDescent="0.25">
      <c r="A257" s="18">
        <v>62.482359000000002</v>
      </c>
      <c r="B257" t="s">
        <v>849</v>
      </c>
      <c r="C257" t="s">
        <v>342</v>
      </c>
      <c r="D257" t="s">
        <v>442</v>
      </c>
      <c r="E257">
        <v>0.7</v>
      </c>
      <c r="F257" t="s">
        <v>159</v>
      </c>
      <c r="G257">
        <v>5107602</v>
      </c>
      <c r="H257" s="2">
        <v>483410.81447099999</v>
      </c>
      <c r="I257" s="17">
        <f t="shared" si="47"/>
        <v>9.047718832658395E-5</v>
      </c>
    </row>
    <row r="258" spans="1:9" x14ac:dyDescent="0.25">
      <c r="A258" s="18">
        <v>2.1989179999999999</v>
      </c>
      <c r="B258" t="s">
        <v>610</v>
      </c>
      <c r="C258" t="s">
        <v>342</v>
      </c>
      <c r="D258" t="s">
        <v>442</v>
      </c>
      <c r="E258">
        <v>0.7</v>
      </c>
      <c r="F258" t="s">
        <v>159</v>
      </c>
      <c r="G258">
        <v>5107602</v>
      </c>
      <c r="H258" s="2">
        <v>483410.81447099999</v>
      </c>
      <c r="I258" s="17">
        <f t="shared" ref="I258:I321" si="48">A258/H258*E258</f>
        <v>3.1841294276471749E-6</v>
      </c>
    </row>
    <row r="259" spans="1:9" x14ac:dyDescent="0.25">
      <c r="A259" s="18">
        <v>6.7004060000000001</v>
      </c>
      <c r="B259" t="s">
        <v>543</v>
      </c>
      <c r="C259" t="s">
        <v>342</v>
      </c>
      <c r="D259" t="s">
        <v>442</v>
      </c>
      <c r="E259">
        <v>0.7</v>
      </c>
      <c r="F259" t="s">
        <v>159</v>
      </c>
      <c r="G259">
        <v>5107602</v>
      </c>
      <c r="H259" s="2">
        <v>483410.81447099999</v>
      </c>
      <c r="I259" s="17">
        <f t="shared" si="48"/>
        <v>9.7024809118774302E-6</v>
      </c>
    </row>
    <row r="260" spans="1:9" x14ac:dyDescent="0.25">
      <c r="A260" s="18">
        <v>17.276225</v>
      </c>
      <c r="B260" t="s">
        <v>723</v>
      </c>
      <c r="C260" t="s">
        <v>342</v>
      </c>
      <c r="D260" t="s">
        <v>442</v>
      </c>
      <c r="E260">
        <v>0.7</v>
      </c>
      <c r="F260" t="s">
        <v>159</v>
      </c>
      <c r="G260">
        <v>5107602</v>
      </c>
      <c r="H260" s="2">
        <v>483410.81447099999</v>
      </c>
      <c r="I260" s="17">
        <f t="shared" si="48"/>
        <v>2.5016729328312298E-5</v>
      </c>
    </row>
    <row r="261" spans="1:9" x14ac:dyDescent="0.25">
      <c r="A261" s="18">
        <v>37.545330999999997</v>
      </c>
      <c r="B261" t="s">
        <v>978</v>
      </c>
      <c r="C261" t="s">
        <v>342</v>
      </c>
      <c r="D261" t="s">
        <v>310</v>
      </c>
      <c r="E261">
        <v>0.8</v>
      </c>
      <c r="F261" t="s">
        <v>159</v>
      </c>
      <c r="G261">
        <v>5107602</v>
      </c>
      <c r="H261" s="2">
        <v>483410.81447099999</v>
      </c>
      <c r="I261" s="17">
        <f t="shared" si="48"/>
        <v>6.213403569150372E-5</v>
      </c>
    </row>
    <row r="262" spans="1:9" x14ac:dyDescent="0.25">
      <c r="A262" s="18">
        <v>48.814565000000002</v>
      </c>
      <c r="B262" t="s">
        <v>716</v>
      </c>
      <c r="C262" t="s">
        <v>342</v>
      </c>
      <c r="D262" t="s">
        <v>310</v>
      </c>
      <c r="E262">
        <v>0.8</v>
      </c>
      <c r="F262" t="s">
        <v>159</v>
      </c>
      <c r="G262">
        <v>5107602</v>
      </c>
      <c r="H262" s="2">
        <v>483410.81447099999</v>
      </c>
      <c r="I262" s="17">
        <f t="shared" si="48"/>
        <v>8.0783571304118449E-5</v>
      </c>
    </row>
    <row r="263" spans="1:9" x14ac:dyDescent="0.25">
      <c r="A263" s="18">
        <v>258.40222299999999</v>
      </c>
      <c r="B263" t="s">
        <v>744</v>
      </c>
      <c r="C263" t="s">
        <v>342</v>
      </c>
      <c r="D263" t="s">
        <v>313</v>
      </c>
      <c r="E263">
        <v>1</v>
      </c>
      <c r="F263" t="s">
        <v>159</v>
      </c>
      <c r="G263">
        <v>5107602</v>
      </c>
      <c r="H263" s="2">
        <v>483410.81447099999</v>
      </c>
      <c r="I263" s="17">
        <f t="shared" si="48"/>
        <v>5.3453959916633525E-4</v>
      </c>
    </row>
    <row r="264" spans="1:9" x14ac:dyDescent="0.25">
      <c r="A264" s="18">
        <v>346.35145799999998</v>
      </c>
      <c r="B264" t="s">
        <v>578</v>
      </c>
      <c r="C264" t="s">
        <v>342</v>
      </c>
      <c r="D264" t="s">
        <v>313</v>
      </c>
      <c r="E264">
        <v>1</v>
      </c>
      <c r="F264" t="s">
        <v>159</v>
      </c>
      <c r="G264">
        <v>5107602</v>
      </c>
      <c r="H264" s="2">
        <v>483410.81447099999</v>
      </c>
      <c r="I264" s="17">
        <f t="shared" si="48"/>
        <v>7.1647436844997966E-4</v>
      </c>
    </row>
    <row r="265" spans="1:9" x14ac:dyDescent="0.25">
      <c r="A265" s="18">
        <v>14.125723000000001</v>
      </c>
      <c r="B265" t="s">
        <v>890</v>
      </c>
      <c r="C265" t="s">
        <v>342</v>
      </c>
      <c r="D265" t="s">
        <v>317</v>
      </c>
      <c r="E265">
        <v>0.2</v>
      </c>
      <c r="F265" t="s">
        <v>159</v>
      </c>
      <c r="G265">
        <v>5107602</v>
      </c>
      <c r="H265" s="2">
        <v>483410.81447099999</v>
      </c>
      <c r="I265" s="17">
        <f t="shared" si="48"/>
        <v>5.8441899010711563E-6</v>
      </c>
    </row>
    <row r="266" spans="1:9" x14ac:dyDescent="0.25">
      <c r="A266" s="18">
        <v>3371.2410810000001</v>
      </c>
      <c r="B266" t="s">
        <v>328</v>
      </c>
      <c r="C266" t="s">
        <v>342</v>
      </c>
      <c r="D266" t="s">
        <v>317</v>
      </c>
      <c r="E266">
        <v>0.2</v>
      </c>
      <c r="F266" t="s">
        <v>159</v>
      </c>
      <c r="G266">
        <v>5107602</v>
      </c>
      <c r="H266" s="2">
        <v>483410.81447099999</v>
      </c>
      <c r="I266" s="17">
        <f t="shared" si="48"/>
        <v>1.3947727192198519E-3</v>
      </c>
    </row>
    <row r="267" spans="1:9" x14ac:dyDescent="0.25">
      <c r="A267" s="18">
        <v>9559.6844130000009</v>
      </c>
      <c r="B267" t="s">
        <v>157</v>
      </c>
      <c r="C267" t="s">
        <v>10</v>
      </c>
      <c r="D267" t="s">
        <v>11</v>
      </c>
      <c r="E267">
        <v>0.7</v>
      </c>
      <c r="F267" t="s">
        <v>159</v>
      </c>
      <c r="G267">
        <v>5107602</v>
      </c>
      <c r="H267" s="2">
        <v>483410.81447099999</v>
      </c>
      <c r="I267" s="17">
        <f t="shared" si="48"/>
        <v>1.3842841096599924E-2</v>
      </c>
    </row>
    <row r="268" spans="1:9" x14ac:dyDescent="0.25">
      <c r="A268" s="18">
        <v>212.558862</v>
      </c>
      <c r="B268" t="s">
        <v>203</v>
      </c>
      <c r="C268" t="s">
        <v>342</v>
      </c>
      <c r="D268" t="s">
        <v>184</v>
      </c>
      <c r="E268">
        <v>0.2</v>
      </c>
      <c r="F268" t="s">
        <v>205</v>
      </c>
      <c r="G268">
        <v>0</v>
      </c>
      <c r="H268" s="2">
        <v>212.558862</v>
      </c>
      <c r="I268" s="17">
        <f t="shared" si="48"/>
        <v>0.2</v>
      </c>
    </row>
    <row r="269" spans="1:9" x14ac:dyDescent="0.25">
      <c r="A269" s="18">
        <v>268310.22633899999</v>
      </c>
      <c r="B269" t="s">
        <v>203</v>
      </c>
      <c r="C269" t="s">
        <v>342</v>
      </c>
      <c r="D269" t="s">
        <v>184</v>
      </c>
      <c r="E269">
        <v>0.2</v>
      </c>
      <c r="F269" t="s">
        <v>205</v>
      </c>
      <c r="G269">
        <v>5107701</v>
      </c>
      <c r="H269" s="2">
        <v>714746.28650399996</v>
      </c>
      <c r="I269" s="17">
        <f t="shared" si="48"/>
        <v>7.50784527056087E-2</v>
      </c>
    </row>
    <row r="270" spans="1:9" x14ac:dyDescent="0.25">
      <c r="A270" s="18">
        <v>2126.6622980000002</v>
      </c>
      <c r="B270" t="s">
        <v>261</v>
      </c>
      <c r="C270" t="s">
        <v>342</v>
      </c>
      <c r="D270" t="s">
        <v>442</v>
      </c>
      <c r="E270">
        <v>0.7</v>
      </c>
      <c r="F270" t="s">
        <v>205</v>
      </c>
      <c r="G270">
        <v>5107701</v>
      </c>
      <c r="H270" s="2">
        <v>714746.28650399996</v>
      </c>
      <c r="I270" s="17">
        <f t="shared" si="48"/>
        <v>2.0827860692798003E-3</v>
      </c>
    </row>
    <row r="271" spans="1:9" x14ac:dyDescent="0.25">
      <c r="A271" s="18">
        <v>55751.573733999998</v>
      </c>
      <c r="B271" t="s">
        <v>48</v>
      </c>
      <c r="C271" t="s">
        <v>10</v>
      </c>
      <c r="D271" t="s">
        <v>11</v>
      </c>
      <c r="E271">
        <v>0.7</v>
      </c>
      <c r="F271" t="s">
        <v>52</v>
      </c>
      <c r="G271">
        <v>5107743</v>
      </c>
      <c r="H271" s="2">
        <v>562752.57168299996</v>
      </c>
      <c r="I271" s="17">
        <f t="shared" si="48"/>
        <v>6.9348597549872243E-2</v>
      </c>
    </row>
    <row r="272" spans="1:9" x14ac:dyDescent="0.25">
      <c r="A272" s="18">
        <v>124879.148161</v>
      </c>
      <c r="B272" t="s">
        <v>80</v>
      </c>
      <c r="C272" t="s">
        <v>10</v>
      </c>
      <c r="D272" t="s">
        <v>14</v>
      </c>
      <c r="E272">
        <v>0.55000000000000004</v>
      </c>
      <c r="F272" t="s">
        <v>52</v>
      </c>
      <c r="G272">
        <v>5107743</v>
      </c>
      <c r="H272" s="2">
        <v>562752.57168299996</v>
      </c>
      <c r="I272" s="17">
        <f t="shared" si="48"/>
        <v>0.12204925387216112</v>
      </c>
    </row>
    <row r="273" spans="1:9" x14ac:dyDescent="0.25">
      <c r="A273" s="18">
        <v>95456.962333999996</v>
      </c>
      <c r="B273" t="s">
        <v>440</v>
      </c>
      <c r="C273" t="s">
        <v>342</v>
      </c>
      <c r="D273" t="s">
        <v>442</v>
      </c>
      <c r="E273">
        <v>0.7</v>
      </c>
      <c r="F273" t="s">
        <v>52</v>
      </c>
      <c r="G273">
        <v>5107743</v>
      </c>
      <c r="H273" s="2">
        <v>562752.57168299996</v>
      </c>
      <c r="I273" s="17">
        <f t="shared" si="48"/>
        <v>0.11873757135212135</v>
      </c>
    </row>
    <row r="274" spans="1:9" x14ac:dyDescent="0.25">
      <c r="A274" s="18">
        <v>44155.832614999999</v>
      </c>
      <c r="B274" t="s">
        <v>203</v>
      </c>
      <c r="C274" t="s">
        <v>342</v>
      </c>
      <c r="D274" t="s">
        <v>184</v>
      </c>
      <c r="E274">
        <v>0.2</v>
      </c>
      <c r="F274" t="s">
        <v>147</v>
      </c>
      <c r="G274">
        <v>5107768</v>
      </c>
      <c r="H274" s="2">
        <v>473246.27840200003</v>
      </c>
      <c r="I274" s="17">
        <f t="shared" si="48"/>
        <v>1.8660826140714723E-2</v>
      </c>
    </row>
    <row r="275" spans="1:9" x14ac:dyDescent="0.25">
      <c r="A275" s="18">
        <v>3227.9524120000001</v>
      </c>
      <c r="B275" t="s">
        <v>216</v>
      </c>
      <c r="C275" t="s">
        <v>342</v>
      </c>
      <c r="D275" t="s">
        <v>184</v>
      </c>
      <c r="E275">
        <v>0.2</v>
      </c>
      <c r="F275" t="s">
        <v>147</v>
      </c>
      <c r="G275">
        <v>5107768</v>
      </c>
      <c r="H275" s="2">
        <v>473246.27840200003</v>
      </c>
      <c r="I275" s="17">
        <f t="shared" si="48"/>
        <v>1.364174451788508E-3</v>
      </c>
    </row>
    <row r="276" spans="1:9" x14ac:dyDescent="0.25">
      <c r="A276" s="18">
        <v>583.20477300000005</v>
      </c>
      <c r="B276" t="s">
        <v>146</v>
      </c>
      <c r="C276" t="s">
        <v>10</v>
      </c>
      <c r="D276" t="s">
        <v>11</v>
      </c>
      <c r="E276">
        <v>0.7</v>
      </c>
      <c r="F276" t="s">
        <v>147</v>
      </c>
      <c r="G276">
        <v>5107768</v>
      </c>
      <c r="H276" s="2">
        <v>473246.27840200003</v>
      </c>
      <c r="I276" s="17">
        <f t="shared" si="48"/>
        <v>8.6264458851848989E-4</v>
      </c>
    </row>
    <row r="277" spans="1:9" x14ac:dyDescent="0.25">
      <c r="A277" s="18">
        <v>41202.763498</v>
      </c>
      <c r="B277" t="s">
        <v>162</v>
      </c>
      <c r="C277" t="s">
        <v>10</v>
      </c>
      <c r="D277" t="s">
        <v>11</v>
      </c>
      <c r="E277">
        <v>0.7</v>
      </c>
      <c r="F277" t="s">
        <v>163</v>
      </c>
      <c r="G277">
        <v>5107776</v>
      </c>
      <c r="H277" s="2">
        <v>646952.26581300003</v>
      </c>
      <c r="I277" s="17">
        <f t="shared" si="48"/>
        <v>4.4581240336727855E-2</v>
      </c>
    </row>
    <row r="278" spans="1:9" x14ac:dyDescent="0.25">
      <c r="A278" s="18">
        <v>77846.729323000007</v>
      </c>
      <c r="B278" t="s">
        <v>174</v>
      </c>
      <c r="C278" t="s">
        <v>10</v>
      </c>
      <c r="D278" t="s">
        <v>11</v>
      </c>
      <c r="E278">
        <v>0.7</v>
      </c>
      <c r="F278" t="s">
        <v>163</v>
      </c>
      <c r="G278">
        <v>5107776</v>
      </c>
      <c r="H278" s="2">
        <v>646952.26581300003</v>
      </c>
      <c r="I278" s="17">
        <f t="shared" si="48"/>
        <v>8.4229878162063634E-2</v>
      </c>
    </row>
    <row r="279" spans="1:9" x14ac:dyDescent="0.25">
      <c r="A279" s="18">
        <v>5154.8119360000001</v>
      </c>
      <c r="B279" t="s">
        <v>191</v>
      </c>
      <c r="C279" t="s">
        <v>342</v>
      </c>
      <c r="D279" t="s">
        <v>184</v>
      </c>
      <c r="E279">
        <v>0.2</v>
      </c>
      <c r="F279" t="s">
        <v>166</v>
      </c>
      <c r="G279">
        <v>5107800</v>
      </c>
      <c r="H279" s="2">
        <v>953705.45327900001</v>
      </c>
      <c r="I279" s="17">
        <f t="shared" si="48"/>
        <v>1.0810071219110446E-3</v>
      </c>
    </row>
    <row r="280" spans="1:9" x14ac:dyDescent="0.25">
      <c r="A280" s="18">
        <v>3946.0668430000001</v>
      </c>
      <c r="B280" t="s">
        <v>251</v>
      </c>
      <c r="C280" t="s">
        <v>342</v>
      </c>
      <c r="D280" t="s">
        <v>247</v>
      </c>
      <c r="E280">
        <v>0.3</v>
      </c>
      <c r="F280" t="s">
        <v>166</v>
      </c>
      <c r="G280">
        <v>5107800</v>
      </c>
      <c r="H280" s="2">
        <v>953705.45327900001</v>
      </c>
      <c r="I280" s="17">
        <f t="shared" si="48"/>
        <v>1.2412847686146988E-3</v>
      </c>
    </row>
    <row r="281" spans="1:9" x14ac:dyDescent="0.25">
      <c r="A281" s="18">
        <v>112.03671900000001</v>
      </c>
      <c r="B281" t="s">
        <v>260</v>
      </c>
      <c r="C281" t="s">
        <v>342</v>
      </c>
      <c r="D281" t="s">
        <v>782</v>
      </c>
      <c r="E281">
        <v>0.8</v>
      </c>
      <c r="F281" t="s">
        <v>166</v>
      </c>
      <c r="G281">
        <v>5107800</v>
      </c>
      <c r="H281" s="2">
        <v>953705.45327900001</v>
      </c>
      <c r="I281" s="17">
        <f t="shared" si="48"/>
        <v>9.3980143336539718E-5</v>
      </c>
    </row>
    <row r="282" spans="1:9" x14ac:dyDescent="0.25">
      <c r="A282" s="18">
        <v>300.18394699999999</v>
      </c>
      <c r="B282" t="s">
        <v>271</v>
      </c>
      <c r="C282" t="s">
        <v>342</v>
      </c>
      <c r="D282" t="s">
        <v>442</v>
      </c>
      <c r="E282">
        <v>0.7</v>
      </c>
      <c r="F282" t="s">
        <v>166</v>
      </c>
      <c r="G282">
        <v>5107800</v>
      </c>
      <c r="H282" s="2">
        <v>953705.45327900001</v>
      </c>
      <c r="I282" s="17">
        <f t="shared" si="48"/>
        <v>2.2032878408898877E-4</v>
      </c>
    </row>
    <row r="283" spans="1:9" x14ac:dyDescent="0.25">
      <c r="A283" s="18">
        <v>31204.935679999999</v>
      </c>
      <c r="B283" t="s">
        <v>165</v>
      </c>
      <c r="C283" t="s">
        <v>10</v>
      </c>
      <c r="D283" t="s">
        <v>11</v>
      </c>
      <c r="E283">
        <v>0.7</v>
      </c>
      <c r="F283" t="s">
        <v>166</v>
      </c>
      <c r="G283">
        <v>5107800</v>
      </c>
      <c r="H283" s="2">
        <v>953705.45327900001</v>
      </c>
      <c r="I283" s="17">
        <f t="shared" si="48"/>
        <v>2.2903774850923334E-2</v>
      </c>
    </row>
    <row r="284" spans="1:9" x14ac:dyDescent="0.25">
      <c r="A284" s="18">
        <v>52015.084424000001</v>
      </c>
      <c r="B284" t="s">
        <v>168</v>
      </c>
      <c r="C284" t="s">
        <v>10</v>
      </c>
      <c r="D284" t="s">
        <v>11</v>
      </c>
      <c r="E284">
        <v>0.7</v>
      </c>
      <c r="F284" t="s">
        <v>169</v>
      </c>
      <c r="G284">
        <v>5107792</v>
      </c>
      <c r="H284" s="2">
        <v>340073.33934900002</v>
      </c>
      <c r="I284" s="17">
        <f t="shared" si="48"/>
        <v>0.10706678496615016</v>
      </c>
    </row>
    <row r="285" spans="1:9" x14ac:dyDescent="0.25">
      <c r="A285" s="18">
        <v>29125.988827000001</v>
      </c>
      <c r="B285" t="s">
        <v>968</v>
      </c>
      <c r="C285" t="s">
        <v>10</v>
      </c>
      <c r="D285" t="s">
        <v>29</v>
      </c>
      <c r="E285">
        <v>0.65</v>
      </c>
      <c r="F285" t="s">
        <v>46</v>
      </c>
      <c r="G285">
        <v>5107859</v>
      </c>
      <c r="H285" s="2">
        <v>1665814.91652</v>
      </c>
      <c r="I285" s="17">
        <f t="shared" si="48"/>
        <v>1.1364943698006983E-2</v>
      </c>
    </row>
    <row r="286" spans="1:9" x14ac:dyDescent="0.25">
      <c r="A286" s="18">
        <v>39571.709373999998</v>
      </c>
      <c r="B286" t="s">
        <v>91</v>
      </c>
      <c r="C286" t="s">
        <v>10</v>
      </c>
      <c r="D286" t="s">
        <v>11</v>
      </c>
      <c r="E286">
        <v>0.7</v>
      </c>
      <c r="F286" t="s">
        <v>46</v>
      </c>
      <c r="G286">
        <v>5107859</v>
      </c>
      <c r="H286" s="2">
        <v>1665814.91652</v>
      </c>
      <c r="I286" s="17">
        <f t="shared" si="48"/>
        <v>1.6628615992746412E-2</v>
      </c>
    </row>
    <row r="287" spans="1:9" x14ac:dyDescent="0.25">
      <c r="A287" s="18">
        <v>206542.40811600001</v>
      </c>
      <c r="B287" t="s">
        <v>116</v>
      </c>
      <c r="C287" t="s">
        <v>10</v>
      </c>
      <c r="D287" t="s">
        <v>11</v>
      </c>
      <c r="E287">
        <v>0.7</v>
      </c>
      <c r="F287" t="s">
        <v>46</v>
      </c>
      <c r="G287">
        <v>5107859</v>
      </c>
      <c r="H287" s="2">
        <v>1665814.91652</v>
      </c>
      <c r="I287" s="17">
        <f t="shared" si="48"/>
        <v>8.6792166553074659E-2</v>
      </c>
    </row>
    <row r="288" spans="1:9" x14ac:dyDescent="0.25">
      <c r="A288" s="18">
        <v>192.75448800000001</v>
      </c>
      <c r="B288" t="s">
        <v>152</v>
      </c>
      <c r="C288" t="s">
        <v>10</v>
      </c>
      <c r="D288" t="s">
        <v>11</v>
      </c>
      <c r="E288">
        <v>0.7</v>
      </c>
      <c r="F288" t="s">
        <v>46</v>
      </c>
      <c r="G288">
        <v>5107859</v>
      </c>
      <c r="H288" s="2">
        <v>1665814.91652</v>
      </c>
      <c r="I288" s="17">
        <f t="shared" si="48"/>
        <v>8.0998279137681163E-5</v>
      </c>
    </row>
    <row r="289" spans="1:9" x14ac:dyDescent="0.25">
      <c r="A289" s="18">
        <v>804.38034800000003</v>
      </c>
      <c r="B289" t="s">
        <v>179</v>
      </c>
      <c r="C289" t="s">
        <v>10</v>
      </c>
      <c r="D289" t="s">
        <v>11</v>
      </c>
      <c r="E289">
        <v>0.7</v>
      </c>
      <c r="F289" t="s">
        <v>46</v>
      </c>
      <c r="G289">
        <v>5107859</v>
      </c>
      <c r="H289" s="2">
        <v>1665814.91652</v>
      </c>
      <c r="I289" s="17">
        <f t="shared" si="48"/>
        <v>3.3801248747146738E-4</v>
      </c>
    </row>
    <row r="290" spans="1:9" x14ac:dyDescent="0.25">
      <c r="A290" s="18">
        <v>84052.116221999997</v>
      </c>
      <c r="B290" t="s">
        <v>48</v>
      </c>
      <c r="C290" t="s">
        <v>10</v>
      </c>
      <c r="D290" t="s">
        <v>11</v>
      </c>
      <c r="E290">
        <v>0.7</v>
      </c>
      <c r="F290" t="s">
        <v>50</v>
      </c>
      <c r="G290">
        <v>5107354</v>
      </c>
      <c r="H290" s="2">
        <v>746353.15106800001</v>
      </c>
      <c r="I290" s="17">
        <f t="shared" si="48"/>
        <v>7.8831959470134827E-2</v>
      </c>
    </row>
    <row r="291" spans="1:9" x14ac:dyDescent="0.25">
      <c r="A291" s="18">
        <v>48891.105500999998</v>
      </c>
      <c r="B291" t="s">
        <v>116</v>
      </c>
      <c r="C291" t="s">
        <v>10</v>
      </c>
      <c r="D291" t="s">
        <v>11</v>
      </c>
      <c r="E291">
        <v>0.7</v>
      </c>
      <c r="F291" t="s">
        <v>50</v>
      </c>
      <c r="G291">
        <v>5107354</v>
      </c>
      <c r="H291" s="2">
        <v>746353.15106800001</v>
      </c>
      <c r="I291" s="17">
        <f t="shared" si="48"/>
        <v>4.5854665183267751E-2</v>
      </c>
    </row>
    <row r="292" spans="1:9" x14ac:dyDescent="0.25">
      <c r="A292" s="18">
        <v>1020.075035</v>
      </c>
      <c r="B292" t="s">
        <v>324</v>
      </c>
      <c r="C292" t="s">
        <v>342</v>
      </c>
      <c r="D292" t="s">
        <v>317</v>
      </c>
      <c r="E292">
        <v>0.2</v>
      </c>
      <c r="F292" t="s">
        <v>50</v>
      </c>
      <c r="G292">
        <v>5107354</v>
      </c>
      <c r="H292" s="2">
        <v>746353.15106800001</v>
      </c>
      <c r="I292" s="17">
        <f t="shared" si="48"/>
        <v>2.7334916012354619E-4</v>
      </c>
    </row>
    <row r="293" spans="1:9" x14ac:dyDescent="0.25">
      <c r="A293" s="18">
        <v>215772.32045999999</v>
      </c>
      <c r="B293" t="s">
        <v>55</v>
      </c>
      <c r="C293" t="s">
        <v>10</v>
      </c>
      <c r="D293" t="s">
        <v>11</v>
      </c>
      <c r="E293">
        <v>0.7</v>
      </c>
      <c r="F293" t="s">
        <v>58</v>
      </c>
      <c r="G293">
        <v>5107875</v>
      </c>
      <c r="H293" s="2">
        <v>1359343.342437</v>
      </c>
      <c r="I293" s="17">
        <f t="shared" si="48"/>
        <v>0.11111293196258848</v>
      </c>
    </row>
    <row r="294" spans="1:9" x14ac:dyDescent="0.25">
      <c r="A294" s="18">
        <v>30.983943</v>
      </c>
      <c r="B294" t="s">
        <v>977</v>
      </c>
      <c r="C294" t="s">
        <v>342</v>
      </c>
      <c r="D294" t="s">
        <v>442</v>
      </c>
      <c r="E294">
        <v>0.7</v>
      </c>
      <c r="F294" t="s">
        <v>58</v>
      </c>
      <c r="G294">
        <v>5107875</v>
      </c>
      <c r="H294" s="2">
        <v>1359343.342437</v>
      </c>
      <c r="I294" s="17">
        <f t="shared" si="48"/>
        <v>1.5955321531289426E-5</v>
      </c>
    </row>
    <row r="295" spans="1:9" x14ac:dyDescent="0.25">
      <c r="A295" s="18">
        <v>130687.32432499999</v>
      </c>
      <c r="B295" t="s">
        <v>167</v>
      </c>
      <c r="C295" t="s">
        <v>10</v>
      </c>
      <c r="D295" t="s">
        <v>11</v>
      </c>
      <c r="E295">
        <v>0.7</v>
      </c>
      <c r="F295" t="s">
        <v>58</v>
      </c>
      <c r="G295">
        <v>5107875</v>
      </c>
      <c r="H295" s="2">
        <v>1359343.342437</v>
      </c>
      <c r="I295" s="17">
        <f t="shared" si="48"/>
        <v>6.7298028519781242E-2</v>
      </c>
    </row>
    <row r="296" spans="1:9" x14ac:dyDescent="0.25">
      <c r="A296" s="18">
        <v>134485.70534799999</v>
      </c>
      <c r="B296" t="s">
        <v>177</v>
      </c>
      <c r="C296" t="s">
        <v>10</v>
      </c>
      <c r="D296" t="s">
        <v>11</v>
      </c>
      <c r="E296">
        <v>0.7</v>
      </c>
      <c r="F296" t="s">
        <v>58</v>
      </c>
      <c r="G296">
        <v>5107875</v>
      </c>
      <c r="H296" s="2">
        <v>1359343.342437</v>
      </c>
      <c r="I296" s="17">
        <f t="shared" si="48"/>
        <v>6.925402200067271E-2</v>
      </c>
    </row>
    <row r="297" spans="1:9" x14ac:dyDescent="0.25">
      <c r="A297" s="18">
        <v>41.866557999999998</v>
      </c>
      <c r="B297" t="s">
        <v>91</v>
      </c>
      <c r="C297" t="s">
        <v>10</v>
      </c>
      <c r="D297" t="s">
        <v>11</v>
      </c>
      <c r="E297">
        <v>0.7</v>
      </c>
      <c r="F297" t="s">
        <v>95</v>
      </c>
      <c r="G297">
        <v>5107883</v>
      </c>
      <c r="H297" s="2">
        <v>148829.08830199999</v>
      </c>
      <c r="I297" s="17">
        <f t="shared" si="48"/>
        <v>1.9691439982842503E-4</v>
      </c>
    </row>
    <row r="298" spans="1:9" x14ac:dyDescent="0.25">
      <c r="A298" s="18">
        <v>90.057141999999999</v>
      </c>
      <c r="B298" t="s">
        <v>868</v>
      </c>
      <c r="C298" t="s">
        <v>342</v>
      </c>
      <c r="D298" t="s">
        <v>442</v>
      </c>
      <c r="E298">
        <v>0.7</v>
      </c>
      <c r="F298" t="s">
        <v>388</v>
      </c>
      <c r="G298">
        <v>5107909</v>
      </c>
      <c r="H298" s="2">
        <v>398544.389165</v>
      </c>
      <c r="I298" s="17">
        <f t="shared" si="48"/>
        <v>1.5817560380683473E-4</v>
      </c>
    </row>
    <row r="299" spans="1:9" x14ac:dyDescent="0.25">
      <c r="A299" s="18">
        <v>105.87774400000001</v>
      </c>
      <c r="B299" t="s">
        <v>829</v>
      </c>
      <c r="C299" t="s">
        <v>342</v>
      </c>
      <c r="D299" t="s">
        <v>442</v>
      </c>
      <c r="E299">
        <v>0.7</v>
      </c>
      <c r="F299" t="s">
        <v>388</v>
      </c>
      <c r="G299">
        <v>5107909</v>
      </c>
      <c r="H299" s="2">
        <v>398544.389165</v>
      </c>
      <c r="I299" s="17">
        <f t="shared" si="48"/>
        <v>1.8596277557759357E-4</v>
      </c>
    </row>
    <row r="300" spans="1:9" x14ac:dyDescent="0.25">
      <c r="A300" s="18">
        <v>12.268077999999999</v>
      </c>
      <c r="B300" t="s">
        <v>911</v>
      </c>
      <c r="C300" t="s">
        <v>342</v>
      </c>
      <c r="D300" t="s">
        <v>442</v>
      </c>
      <c r="E300">
        <v>0.7</v>
      </c>
      <c r="F300" t="s">
        <v>389</v>
      </c>
      <c r="G300">
        <v>5107925</v>
      </c>
      <c r="H300" s="2">
        <v>843957.787044</v>
      </c>
      <c r="I300" s="17">
        <f t="shared" si="48"/>
        <v>1.0175455137488148E-5</v>
      </c>
    </row>
    <row r="301" spans="1:9" x14ac:dyDescent="0.25">
      <c r="A301" s="18">
        <v>111238.027242</v>
      </c>
      <c r="B301" t="s">
        <v>37</v>
      </c>
      <c r="C301" t="s">
        <v>10</v>
      </c>
      <c r="D301" t="s">
        <v>43</v>
      </c>
      <c r="E301">
        <v>0.4</v>
      </c>
      <c r="F301" t="s">
        <v>38</v>
      </c>
      <c r="G301">
        <v>5107941</v>
      </c>
      <c r="H301" s="2">
        <v>843135.78911899996</v>
      </c>
      <c r="I301" s="17">
        <f t="shared" si="48"/>
        <v>5.2773481414296788E-2</v>
      </c>
    </row>
    <row r="302" spans="1:9" x14ac:dyDescent="0.25">
      <c r="A302" s="18">
        <v>2029.719353</v>
      </c>
      <c r="B302" t="s">
        <v>66</v>
      </c>
      <c r="C302" t="s">
        <v>10</v>
      </c>
      <c r="D302" t="s">
        <v>11</v>
      </c>
      <c r="E302">
        <v>0.7</v>
      </c>
      <c r="F302" t="s">
        <v>67</v>
      </c>
      <c r="G302">
        <v>5107958</v>
      </c>
      <c r="H302" s="2">
        <v>1161855.326408</v>
      </c>
      <c r="I302" s="17">
        <f t="shared" si="48"/>
        <v>1.2228747545467353E-3</v>
      </c>
    </row>
    <row r="303" spans="1:9" x14ac:dyDescent="0.25">
      <c r="A303" s="18">
        <v>5688.7828980000004</v>
      </c>
      <c r="B303" t="s">
        <v>69</v>
      </c>
      <c r="C303" t="s">
        <v>10</v>
      </c>
      <c r="D303" t="s">
        <v>11</v>
      </c>
      <c r="E303">
        <v>0.7</v>
      </c>
      <c r="F303" t="s">
        <v>67</v>
      </c>
      <c r="G303">
        <v>5107958</v>
      </c>
      <c r="H303" s="2">
        <v>1161855.326408</v>
      </c>
      <c r="I303" s="17">
        <f t="shared" si="48"/>
        <v>3.4274043747866928E-3</v>
      </c>
    </row>
    <row r="304" spans="1:9" x14ac:dyDescent="0.25">
      <c r="A304" s="18">
        <v>561598.35932599998</v>
      </c>
      <c r="B304" t="s">
        <v>112</v>
      </c>
      <c r="C304" t="s">
        <v>10</v>
      </c>
      <c r="D304" t="s">
        <v>11</v>
      </c>
      <c r="E304">
        <v>0.7</v>
      </c>
      <c r="F304" t="s">
        <v>67</v>
      </c>
      <c r="G304">
        <v>5107958</v>
      </c>
      <c r="H304" s="2">
        <v>1161855.326408</v>
      </c>
      <c r="I304" s="17">
        <f t="shared" si="48"/>
        <v>0.33835439111302174</v>
      </c>
    </row>
    <row r="305" spans="1:9" x14ac:dyDescent="0.25">
      <c r="A305" s="18">
        <v>1.174812</v>
      </c>
      <c r="B305" t="s">
        <v>300</v>
      </c>
      <c r="C305" t="s">
        <v>342</v>
      </c>
      <c r="D305" t="s">
        <v>442</v>
      </c>
      <c r="E305">
        <v>0.7</v>
      </c>
      <c r="F305" t="s">
        <v>67</v>
      </c>
      <c r="G305">
        <v>5107958</v>
      </c>
      <c r="H305" s="2">
        <v>1161855.326408</v>
      </c>
      <c r="I305" s="17">
        <f t="shared" si="48"/>
        <v>7.0780619695779145E-7</v>
      </c>
    </row>
    <row r="306" spans="1:9" x14ac:dyDescent="0.25">
      <c r="A306" s="18">
        <v>11.349119</v>
      </c>
      <c r="B306" t="s">
        <v>302</v>
      </c>
      <c r="C306" t="s">
        <v>342</v>
      </c>
      <c r="D306" t="s">
        <v>442</v>
      </c>
      <c r="E306">
        <v>0.7</v>
      </c>
      <c r="F306" t="s">
        <v>67</v>
      </c>
      <c r="G306">
        <v>5107958</v>
      </c>
      <c r="H306" s="2">
        <v>1161855.326408</v>
      </c>
      <c r="I306" s="17">
        <f t="shared" si="48"/>
        <v>6.8376699916339066E-6</v>
      </c>
    </row>
    <row r="307" spans="1:9" x14ac:dyDescent="0.25">
      <c r="A307" s="18">
        <v>95.307708000000005</v>
      </c>
      <c r="B307" t="s">
        <v>306</v>
      </c>
      <c r="C307" t="s">
        <v>342</v>
      </c>
      <c r="D307" t="s">
        <v>442</v>
      </c>
      <c r="E307">
        <v>0.7</v>
      </c>
      <c r="F307" t="s">
        <v>67</v>
      </c>
      <c r="G307">
        <v>5107958</v>
      </c>
      <c r="H307" s="2">
        <v>1161855.326408</v>
      </c>
      <c r="I307" s="17">
        <f t="shared" si="48"/>
        <v>5.742143112280406E-5</v>
      </c>
    </row>
    <row r="308" spans="1:9" x14ac:dyDescent="0.25">
      <c r="A308" s="18">
        <v>1093.387258</v>
      </c>
      <c r="B308" t="s">
        <v>325</v>
      </c>
      <c r="C308" t="s">
        <v>342</v>
      </c>
      <c r="D308" t="s">
        <v>317</v>
      </c>
      <c r="E308">
        <v>0.2</v>
      </c>
      <c r="F308" t="s">
        <v>67</v>
      </c>
      <c r="G308">
        <v>5107958</v>
      </c>
      <c r="H308" s="2">
        <v>1161855.326408</v>
      </c>
      <c r="I308" s="17">
        <f t="shared" si="48"/>
        <v>1.8821401135721841E-4</v>
      </c>
    </row>
    <row r="309" spans="1:9" x14ac:dyDescent="0.25">
      <c r="A309" s="18">
        <v>19662.405503000002</v>
      </c>
      <c r="B309" t="s">
        <v>142</v>
      </c>
      <c r="C309" t="s">
        <v>10</v>
      </c>
      <c r="D309" t="s">
        <v>11</v>
      </c>
      <c r="E309">
        <v>0.7</v>
      </c>
      <c r="F309" t="s">
        <v>67</v>
      </c>
      <c r="G309">
        <v>5107958</v>
      </c>
      <c r="H309" s="2">
        <v>1161855.326408</v>
      </c>
      <c r="I309" s="17">
        <f t="shared" si="48"/>
        <v>1.1846297503022086E-2</v>
      </c>
    </row>
    <row r="310" spans="1:9" x14ac:dyDescent="0.25">
      <c r="A310" s="18">
        <v>219.81762900000001</v>
      </c>
      <c r="B310" t="s">
        <v>177</v>
      </c>
      <c r="C310" t="s">
        <v>10</v>
      </c>
      <c r="D310" t="s">
        <v>11</v>
      </c>
      <c r="E310">
        <v>0.7</v>
      </c>
      <c r="F310" t="s">
        <v>67</v>
      </c>
      <c r="G310">
        <v>5107958</v>
      </c>
      <c r="H310" s="2">
        <v>1161855.326408</v>
      </c>
      <c r="I310" s="17">
        <f t="shared" si="48"/>
        <v>1.3243674733214229E-4</v>
      </c>
    </row>
    <row r="311" spans="1:9" x14ac:dyDescent="0.25">
      <c r="A311" s="18">
        <v>116.950456</v>
      </c>
      <c r="B311" t="s">
        <v>520</v>
      </c>
      <c r="C311" t="s">
        <v>342</v>
      </c>
      <c r="D311" t="s">
        <v>442</v>
      </c>
      <c r="E311">
        <v>0.7</v>
      </c>
      <c r="F311" t="s">
        <v>391</v>
      </c>
      <c r="G311">
        <v>5108055</v>
      </c>
      <c r="H311" s="2">
        <v>239968.77153200001</v>
      </c>
      <c r="I311" s="17">
        <f t="shared" si="48"/>
        <v>3.4114988661798932E-4</v>
      </c>
    </row>
    <row r="312" spans="1:9" x14ac:dyDescent="0.25">
      <c r="A312" s="18">
        <v>707.70803000000001</v>
      </c>
      <c r="B312" t="s">
        <v>185</v>
      </c>
      <c r="C312" t="s">
        <v>342</v>
      </c>
      <c r="D312" t="s">
        <v>184</v>
      </c>
      <c r="E312">
        <v>0.2</v>
      </c>
      <c r="F312" t="s">
        <v>187</v>
      </c>
      <c r="G312">
        <v>5108105</v>
      </c>
      <c r="H312" s="2">
        <v>424690.75899100001</v>
      </c>
      <c r="I312" s="17">
        <f t="shared" si="48"/>
        <v>3.332815772499527E-4</v>
      </c>
    </row>
    <row r="313" spans="1:9" x14ac:dyDescent="0.25">
      <c r="A313" s="18">
        <v>100.00676300000001</v>
      </c>
      <c r="B313" t="s">
        <v>256</v>
      </c>
      <c r="C313" t="s">
        <v>342</v>
      </c>
      <c r="D313" t="s">
        <v>782</v>
      </c>
      <c r="E313">
        <v>0.8</v>
      </c>
      <c r="F313" t="s">
        <v>187</v>
      </c>
      <c r="G313">
        <v>5108105</v>
      </c>
      <c r="H313" s="2">
        <v>424690.75899100001</v>
      </c>
      <c r="I313" s="17">
        <f t="shared" si="48"/>
        <v>1.8838509834798517E-4</v>
      </c>
    </row>
    <row r="314" spans="1:9" x14ac:dyDescent="0.25">
      <c r="A314" s="18">
        <v>41.222456000000001</v>
      </c>
      <c r="B314" t="s">
        <v>299</v>
      </c>
      <c r="C314" t="s">
        <v>342</v>
      </c>
      <c r="D314" t="s">
        <v>442</v>
      </c>
      <c r="E314">
        <v>0.7</v>
      </c>
      <c r="F314" t="s">
        <v>187</v>
      </c>
      <c r="G314">
        <v>5108105</v>
      </c>
      <c r="H314" s="2">
        <v>424690.75899100001</v>
      </c>
      <c r="I314" s="17">
        <f t="shared" si="48"/>
        <v>6.7945248605259874E-5</v>
      </c>
    </row>
    <row r="315" spans="1:9" x14ac:dyDescent="0.25">
      <c r="A315" s="18">
        <v>55.540359000000002</v>
      </c>
      <c r="B315" t="s">
        <v>112</v>
      </c>
      <c r="C315" t="s">
        <v>10</v>
      </c>
      <c r="D315" t="s">
        <v>11</v>
      </c>
      <c r="E315">
        <v>0.7</v>
      </c>
      <c r="F315" t="s">
        <v>114</v>
      </c>
      <c r="G315">
        <v>5108352</v>
      </c>
      <c r="H315" s="2">
        <v>190061.598008</v>
      </c>
      <c r="I315" s="17">
        <f t="shared" si="48"/>
        <v>2.0455605818048289E-4</v>
      </c>
    </row>
    <row r="316" spans="1:9" x14ac:dyDescent="0.25">
      <c r="A316" s="18">
        <v>26.705399</v>
      </c>
      <c r="B316" t="s">
        <v>287</v>
      </c>
      <c r="C316" t="s">
        <v>342</v>
      </c>
      <c r="D316" t="s">
        <v>442</v>
      </c>
      <c r="E316">
        <v>0.7</v>
      </c>
      <c r="F316" t="s">
        <v>235</v>
      </c>
      <c r="G316">
        <v>5108402</v>
      </c>
      <c r="H316" s="2">
        <v>94025.042855000007</v>
      </c>
      <c r="I316" s="17">
        <f t="shared" si="48"/>
        <v>1.9881702504330115E-4</v>
      </c>
    </row>
    <row r="317" spans="1:9" x14ac:dyDescent="0.25">
      <c r="A317" s="18">
        <v>4.911575</v>
      </c>
      <c r="B317" t="s">
        <v>301</v>
      </c>
      <c r="C317" t="s">
        <v>342</v>
      </c>
      <c r="D317" t="s">
        <v>442</v>
      </c>
      <c r="E317">
        <v>0.7</v>
      </c>
      <c r="F317" t="s">
        <v>235</v>
      </c>
      <c r="G317">
        <v>5108402</v>
      </c>
      <c r="H317" s="2">
        <v>94025.042855000007</v>
      </c>
      <c r="I317" s="17">
        <f t="shared" si="48"/>
        <v>3.6565816888826554E-5</v>
      </c>
    </row>
    <row r="318" spans="1:9" x14ac:dyDescent="0.25">
      <c r="A318" s="18">
        <v>6.0367569999999997</v>
      </c>
      <c r="B318" t="s">
        <v>798</v>
      </c>
      <c r="C318" t="s">
        <v>342</v>
      </c>
      <c r="D318" t="s">
        <v>442</v>
      </c>
      <c r="E318">
        <v>0.7</v>
      </c>
      <c r="F318" t="s">
        <v>235</v>
      </c>
      <c r="G318">
        <v>5108402</v>
      </c>
      <c r="H318" s="2">
        <v>94025.042855000007</v>
      </c>
      <c r="I318" s="17">
        <f t="shared" si="48"/>
        <v>4.4942600095558333E-5</v>
      </c>
    </row>
    <row r="319" spans="1:9" x14ac:dyDescent="0.25">
      <c r="A319" s="18">
        <v>157954.62714200001</v>
      </c>
      <c r="B319" t="s">
        <v>281</v>
      </c>
      <c r="C319" t="s">
        <v>342</v>
      </c>
      <c r="D319" t="s">
        <v>442</v>
      </c>
      <c r="E319">
        <v>0.7</v>
      </c>
      <c r="F319" t="s">
        <v>125</v>
      </c>
      <c r="G319">
        <v>5105507</v>
      </c>
      <c r="H319" s="2">
        <v>1347906.7164710001</v>
      </c>
      <c r="I319" s="17">
        <f t="shared" si="48"/>
        <v>8.2029592736864179E-2</v>
      </c>
    </row>
    <row r="320" spans="1:9" x14ac:dyDescent="0.25">
      <c r="A320" s="18">
        <v>1356.480783</v>
      </c>
      <c r="B320" t="s">
        <v>124</v>
      </c>
      <c r="C320" t="s">
        <v>10</v>
      </c>
      <c r="D320" t="s">
        <v>14</v>
      </c>
      <c r="E320">
        <v>0.55000000000000004</v>
      </c>
      <c r="F320" t="s">
        <v>125</v>
      </c>
      <c r="G320">
        <v>5105507</v>
      </c>
      <c r="H320" s="2">
        <v>1347906.7164710001</v>
      </c>
      <c r="I320" s="17">
        <f t="shared" si="48"/>
        <v>5.5349856301873507E-4</v>
      </c>
    </row>
    <row r="321" spans="1:9" x14ac:dyDescent="0.25">
      <c r="A321" s="18">
        <v>7728.4167369999996</v>
      </c>
      <c r="B321" t="s">
        <v>139</v>
      </c>
      <c r="C321" t="s">
        <v>10</v>
      </c>
      <c r="D321" t="s">
        <v>43</v>
      </c>
      <c r="E321">
        <v>0.4</v>
      </c>
      <c r="F321" t="s">
        <v>125</v>
      </c>
      <c r="G321">
        <v>5105507</v>
      </c>
      <c r="H321" s="2">
        <v>1347906.7164710001</v>
      </c>
      <c r="I321" s="17">
        <f t="shared" si="48"/>
        <v>2.2934574455520267E-3</v>
      </c>
    </row>
    <row r="322" spans="1:9" x14ac:dyDescent="0.25">
      <c r="A322" s="18">
        <v>8802.9716590000007</v>
      </c>
      <c r="B322" t="s">
        <v>154</v>
      </c>
      <c r="C322" t="s">
        <v>10</v>
      </c>
      <c r="D322" t="s">
        <v>11</v>
      </c>
      <c r="E322">
        <v>0.7</v>
      </c>
      <c r="F322" t="s">
        <v>125</v>
      </c>
      <c r="G322">
        <v>5105507</v>
      </c>
      <c r="H322" s="2">
        <v>1347906.7164710001</v>
      </c>
      <c r="I322" s="17">
        <f t="shared" ref="I322:I323" si="49">A322/H322*E322</f>
        <v>4.5715924447896142E-3</v>
      </c>
    </row>
    <row r="323" spans="1:9" x14ac:dyDescent="0.25">
      <c r="A323" s="18">
        <v>5326.6544100000001</v>
      </c>
      <c r="B323" t="s">
        <v>80</v>
      </c>
      <c r="C323" t="s">
        <v>10</v>
      </c>
      <c r="D323" t="s">
        <v>14</v>
      </c>
      <c r="E323">
        <v>0.55000000000000004</v>
      </c>
      <c r="F323" t="s">
        <v>81</v>
      </c>
      <c r="G323">
        <v>5108600</v>
      </c>
      <c r="H323" s="2">
        <v>744292.21397599997</v>
      </c>
      <c r="I323" s="17">
        <f t="shared" si="49"/>
        <v>3.9361689810642952E-3</v>
      </c>
    </row>
    <row r="324" spans="1:9" x14ac:dyDescent="0.25">
      <c r="A324" s="18"/>
      <c r="I324" s="17"/>
    </row>
    <row r="325" spans="1:9" x14ac:dyDescent="0.25">
      <c r="H325" s="155"/>
      <c r="I325" s="155"/>
    </row>
    <row r="326" spans="1:9" x14ac:dyDescent="0.25">
      <c r="H326" s="3"/>
      <c r="I326" s="4"/>
    </row>
    <row r="327" spans="1:9" x14ac:dyDescent="0.25">
      <c r="H327" s="3"/>
      <c r="I327" s="4"/>
    </row>
  </sheetData>
  <mergeCells count="6">
    <mergeCell ref="AG1:AH1"/>
    <mergeCell ref="Y1:AA1"/>
    <mergeCell ref="S1:X1"/>
    <mergeCell ref="H325:I325"/>
    <mergeCell ref="Q1:R1"/>
    <mergeCell ref="AD1:AE1"/>
  </mergeCells>
  <conditionalFormatting sqref="AA3:AA10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{C1A15083-3316-4DA7-BE90-B5E51F8A9A24}</x14:id>
        </ext>
      </extLst>
    </cfRule>
  </conditionalFormatting>
  <conditionalFormatting sqref="A2:A323">
    <cfRule type="duplicateValues" dxfId="72" priority="1"/>
  </conditionalFormatting>
  <pageMargins left="0.511811024" right="0.511811024" top="0.78740157499999996" bottom="0.78740157499999996" header="0.31496062000000002" footer="0.31496062000000002"/>
  <pageSetup orientation="portrait" r:id="rId2"/>
  <tableParts count="4">
    <tablePart r:id="rId3"/>
    <tablePart r:id="rId4"/>
    <tablePart r:id="rId5"/>
    <tablePart r:id="rId6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1A15083-3316-4DA7-BE90-B5E51F8A9A2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AA3:AA100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47"/>
  <sheetViews>
    <sheetView workbookViewId="0">
      <selection activeCell="J3" sqref="J3"/>
    </sheetView>
  </sheetViews>
  <sheetFormatPr defaultRowHeight="15" x14ac:dyDescent="0.25"/>
  <cols>
    <col min="1" max="1" width="28.7109375" customWidth="1"/>
    <col min="2" max="2" width="22.140625" customWidth="1"/>
    <col min="3" max="3" width="34" customWidth="1"/>
    <col min="4" max="4" width="24.28515625" customWidth="1"/>
    <col min="5" max="5" width="29.28515625" customWidth="1"/>
    <col min="6" max="6" width="17.42578125" customWidth="1"/>
    <col min="7" max="7" width="17.5703125" customWidth="1"/>
    <col min="8" max="8" width="13.7109375" customWidth="1"/>
    <col min="9" max="9" width="11.7109375" customWidth="1"/>
    <col min="10" max="10" width="18.42578125" customWidth="1"/>
    <col min="11" max="11" width="12.7109375" customWidth="1"/>
    <col min="12" max="13" width="27.42578125" customWidth="1"/>
    <col min="14" max="14" width="5.28515625" hidden="1" customWidth="1"/>
    <col min="15" max="15" width="8.140625" hidden="1" customWidth="1"/>
    <col min="16" max="16" width="45.28515625" hidden="1" customWidth="1"/>
    <col min="17" max="17" width="10.28515625" hidden="1" customWidth="1"/>
    <col min="18" max="18" width="8.28515625" hidden="1" customWidth="1"/>
    <col min="19" max="19" width="86.85546875" hidden="1" customWidth="1"/>
    <col min="20" max="20" width="56.85546875" hidden="1" customWidth="1"/>
    <col min="21" max="21" width="8.28515625" hidden="1" customWidth="1"/>
    <col min="22" max="22" width="105.5703125" hidden="1" customWidth="1"/>
    <col min="23" max="23" width="20.7109375" hidden="1" customWidth="1"/>
    <col min="24" max="24" width="9.7109375" hidden="1" customWidth="1"/>
    <col min="25" max="25" width="17" hidden="1" customWidth="1"/>
    <col min="26" max="26" width="6.5703125" hidden="1" customWidth="1"/>
    <col min="27" max="27" width="6.85546875" hidden="1" customWidth="1"/>
    <col min="28" max="28" width="68.42578125" hidden="1" customWidth="1"/>
    <col min="29" max="29" width="111.42578125" hidden="1" customWidth="1"/>
    <col min="30" max="30" width="15.28515625" hidden="1" customWidth="1"/>
    <col min="31" max="31" width="7.28515625" hidden="1" customWidth="1"/>
    <col min="32" max="32" width="11" hidden="1" customWidth="1"/>
    <col min="33" max="34" width="12" hidden="1" customWidth="1"/>
    <col min="35" max="35" width="11" hidden="1" customWidth="1"/>
    <col min="36" max="36" width="39.85546875" hidden="1" customWidth="1"/>
    <col min="37" max="37" width="10.140625" hidden="1" customWidth="1"/>
    <col min="38" max="38" width="40.140625" hidden="1" customWidth="1"/>
    <col min="39" max="39" width="6" hidden="1" customWidth="1"/>
    <col min="40" max="40" width="236.140625" hidden="1" customWidth="1"/>
    <col min="41" max="41" width="10.42578125" hidden="1" customWidth="1"/>
    <col min="42" max="42" width="10.28515625" hidden="1" customWidth="1"/>
    <col min="43" max="43" width="10.7109375" hidden="1" customWidth="1"/>
    <col min="44" max="44" width="10.85546875" hidden="1" customWidth="1"/>
    <col min="45" max="45" width="9.85546875" hidden="1" customWidth="1"/>
    <col min="46" max="46" width="10.7109375" hidden="1" customWidth="1"/>
    <col min="47" max="47" width="10.42578125" hidden="1" customWidth="1"/>
    <col min="48" max="48" width="10.28515625" hidden="1" customWidth="1"/>
    <col min="49" max="49" width="43.85546875" hidden="1" customWidth="1"/>
    <col min="50" max="50" width="10.28515625" hidden="1" customWidth="1"/>
    <col min="51" max="51" width="8.28515625" hidden="1" customWidth="1"/>
    <col min="52" max="52" width="49" hidden="1" customWidth="1"/>
    <col min="53" max="53" width="15" hidden="1" customWidth="1"/>
    <col min="54" max="54" width="10.7109375" hidden="1" customWidth="1"/>
    <col min="55" max="55" width="8" hidden="1" customWidth="1"/>
    <col min="56" max="57" width="12" hidden="1" customWidth="1"/>
    <col min="58" max="58" width="220.85546875" hidden="1" customWidth="1"/>
    <col min="59" max="59" width="13.5703125" hidden="1" customWidth="1"/>
    <col min="60" max="60" width="11.5703125" hidden="1" customWidth="1"/>
    <col min="62" max="62" width="14" customWidth="1"/>
    <col min="63" max="63" width="6.7109375" customWidth="1"/>
    <col min="65" max="65" width="49" customWidth="1"/>
    <col min="66" max="66" width="19.5703125" customWidth="1"/>
    <col min="67" max="67" width="7.7109375" customWidth="1"/>
    <col min="68" max="68" width="9.85546875" customWidth="1"/>
    <col min="69" max="69" width="10.7109375" customWidth="1"/>
    <col min="70" max="72" width="12" customWidth="1"/>
    <col min="75" max="75" width="8" customWidth="1"/>
    <col min="76" max="77" width="9.140625" hidden="1" customWidth="1"/>
    <col min="78" max="78" width="27" customWidth="1"/>
  </cols>
  <sheetData>
    <row r="1" spans="1:81" x14ac:dyDescent="0.25">
      <c r="A1" t="s">
        <v>5</v>
      </c>
      <c r="B1" t="s">
        <v>946</v>
      </c>
      <c r="C1" t="s">
        <v>947</v>
      </c>
      <c r="D1" t="s">
        <v>948</v>
      </c>
      <c r="E1" t="s">
        <v>949</v>
      </c>
      <c r="F1" t="s">
        <v>950</v>
      </c>
      <c r="G1" t="s">
        <v>951</v>
      </c>
      <c r="H1" t="s">
        <v>952</v>
      </c>
      <c r="I1" t="s">
        <v>953</v>
      </c>
      <c r="J1" t="s">
        <v>954</v>
      </c>
      <c r="K1" t="s">
        <v>955</v>
      </c>
      <c r="L1" t="s">
        <v>956</v>
      </c>
      <c r="N1" t="s">
        <v>396</v>
      </c>
      <c r="O1" t="s">
        <v>0</v>
      </c>
      <c r="P1" t="s">
        <v>397</v>
      </c>
      <c r="Q1" t="s">
        <v>398</v>
      </c>
      <c r="R1" t="s">
        <v>399</v>
      </c>
      <c r="S1" t="s">
        <v>400</v>
      </c>
      <c r="T1" t="s">
        <v>401</v>
      </c>
      <c r="U1" t="s">
        <v>402</v>
      </c>
      <c r="V1" t="s">
        <v>403</v>
      </c>
      <c r="W1" t="s">
        <v>404</v>
      </c>
      <c r="X1" t="s">
        <v>405</v>
      </c>
      <c r="Y1" t="s">
        <v>406</v>
      </c>
      <c r="Z1" t="s">
        <v>407</v>
      </c>
      <c r="AA1" t="s">
        <v>408</v>
      </c>
      <c r="AB1" t="s">
        <v>409</v>
      </c>
      <c r="AC1" t="s">
        <v>410</v>
      </c>
      <c r="AD1" t="s">
        <v>411</v>
      </c>
      <c r="AE1" t="s">
        <v>412</v>
      </c>
      <c r="AF1" t="s">
        <v>413</v>
      </c>
      <c r="AG1" t="s">
        <v>414</v>
      </c>
      <c r="AH1" t="s">
        <v>415</v>
      </c>
      <c r="AI1" t="s">
        <v>416</v>
      </c>
      <c r="AJ1" t="s">
        <v>417</v>
      </c>
      <c r="AK1" t="s">
        <v>418</v>
      </c>
      <c r="AL1" t="s">
        <v>419</v>
      </c>
      <c r="AM1" t="s">
        <v>420</v>
      </c>
      <c r="AN1" t="s">
        <v>421</v>
      </c>
      <c r="AO1" t="s">
        <v>422</v>
      </c>
      <c r="AP1" t="s">
        <v>423</v>
      </c>
      <c r="AQ1" t="s">
        <v>424</v>
      </c>
      <c r="AR1" t="s">
        <v>425</v>
      </c>
      <c r="AS1" t="s">
        <v>426</v>
      </c>
      <c r="AT1" t="s">
        <v>427</v>
      </c>
      <c r="AU1" t="s">
        <v>428</v>
      </c>
      <c r="AV1" t="s">
        <v>429</v>
      </c>
      <c r="AW1" t="s">
        <v>430</v>
      </c>
      <c r="AX1" t="s">
        <v>398</v>
      </c>
      <c r="AY1" t="s">
        <v>399</v>
      </c>
      <c r="AZ1" t="s">
        <v>431</v>
      </c>
      <c r="BA1" t="s">
        <v>432</v>
      </c>
      <c r="BB1" t="s">
        <v>433</v>
      </c>
      <c r="BC1" t="s">
        <v>434</v>
      </c>
      <c r="BD1" t="s">
        <v>435</v>
      </c>
      <c r="BE1" t="s">
        <v>436</v>
      </c>
      <c r="BF1" t="s">
        <v>437</v>
      </c>
      <c r="BG1" t="s">
        <v>438</v>
      </c>
      <c r="BH1" t="s">
        <v>439</v>
      </c>
    </row>
    <row r="2" spans="1:81" ht="15" customHeight="1" x14ac:dyDescent="0.25">
      <c r="A2" t="s">
        <v>125</v>
      </c>
      <c r="B2">
        <v>1</v>
      </c>
      <c r="C2">
        <v>1</v>
      </c>
      <c r="D2">
        <v>0</v>
      </c>
      <c r="E2">
        <v>0</v>
      </c>
      <c r="F2">
        <v>1</v>
      </c>
      <c r="G2">
        <v>0</v>
      </c>
      <c r="H2" s="7">
        <v>1</v>
      </c>
      <c r="I2" s="7">
        <f>Tabela1[[#This Row],[PARTICIPAÇÃO EFETIVA CONSELHO SOMA DE UC]]/Tabela1[[#This Row],[TOTAL de UC]]</f>
        <v>1</v>
      </c>
      <c r="J2" s="7">
        <f>Tabela1[[#This Row],[TERMO DE COOPERAÇÃO EST]]/Tabela1[[#This Row],[TOTAL de UC EST]]</f>
        <v>1</v>
      </c>
      <c r="K2" s="7">
        <f>Tabela1[[#This Row],[PLANO DE GESTAO MUNI]]</f>
        <v>0</v>
      </c>
      <c r="L2" s="8">
        <f>SUM(Tabela1[[#This Row],[Calculo PEC]:[Cálculo PG]])</f>
        <v>2</v>
      </c>
      <c r="N2">
        <v>1</v>
      </c>
      <c r="O2" t="s">
        <v>8</v>
      </c>
      <c r="P2">
        <v>0</v>
      </c>
      <c r="Q2">
        <v>2286</v>
      </c>
      <c r="R2">
        <v>0</v>
      </c>
      <c r="S2" t="s">
        <v>440</v>
      </c>
      <c r="T2" s="9" t="s">
        <v>441</v>
      </c>
      <c r="U2" t="s">
        <v>442</v>
      </c>
      <c r="V2" t="s">
        <v>443</v>
      </c>
      <c r="W2" s="1">
        <v>37984</v>
      </c>
      <c r="X2" t="s">
        <v>183</v>
      </c>
      <c r="Y2" t="s">
        <v>444</v>
      </c>
      <c r="Z2" t="s">
        <v>445</v>
      </c>
      <c r="AA2" t="s">
        <v>446</v>
      </c>
      <c r="AB2" t="s">
        <v>447</v>
      </c>
      <c r="AC2" t="s">
        <v>447</v>
      </c>
      <c r="AD2" t="s">
        <v>448</v>
      </c>
      <c r="AE2" t="s">
        <v>446</v>
      </c>
      <c r="AF2" t="s">
        <v>70</v>
      </c>
      <c r="AG2" t="s">
        <v>70</v>
      </c>
      <c r="AH2">
        <v>95345.570999999996</v>
      </c>
      <c r="AI2">
        <v>953.45569999999998</v>
      </c>
      <c r="AJ2" t="s">
        <v>446</v>
      </c>
      <c r="AK2" t="s">
        <v>445</v>
      </c>
      <c r="AL2" t="s">
        <v>449</v>
      </c>
      <c r="AM2" t="s">
        <v>450</v>
      </c>
      <c r="AN2" s="9" t="s">
        <v>451</v>
      </c>
      <c r="AO2">
        <v>0</v>
      </c>
      <c r="AP2">
        <v>0</v>
      </c>
      <c r="AQ2" t="s">
        <v>452</v>
      </c>
      <c r="AR2" s="1">
        <v>45798</v>
      </c>
      <c r="AS2" t="s">
        <v>452</v>
      </c>
      <c r="AT2" s="1">
        <v>45798</v>
      </c>
      <c r="AU2">
        <v>7.8589000000000006E-2</v>
      </c>
      <c r="AV2">
        <v>1.5934729999999999</v>
      </c>
      <c r="AW2">
        <v>73</v>
      </c>
      <c r="AX2">
        <v>2438</v>
      </c>
      <c r="AY2">
        <v>123</v>
      </c>
      <c r="AZ2" t="s">
        <v>52</v>
      </c>
      <c r="BA2" t="s">
        <v>51</v>
      </c>
      <c r="BB2" s="1">
        <v>36522</v>
      </c>
      <c r="BC2">
        <v>5107743</v>
      </c>
      <c r="BD2">
        <v>562301.41299999994</v>
      </c>
      <c r="BE2">
        <v>5623.0141299999996</v>
      </c>
      <c r="BF2" t="s">
        <v>70</v>
      </c>
      <c r="BG2">
        <v>1.5934729999999999</v>
      </c>
      <c r="BH2">
        <v>7.8589000000000006E-2</v>
      </c>
      <c r="BM2" s="5" t="s">
        <v>945</v>
      </c>
      <c r="BN2" s="5" t="s">
        <v>341</v>
      </c>
      <c r="BZ2" t="s">
        <v>338</v>
      </c>
      <c r="CA2" t="s">
        <v>183</v>
      </c>
      <c r="CB2" t="s">
        <v>220</v>
      </c>
      <c r="CC2" t="s">
        <v>186</v>
      </c>
    </row>
    <row r="3" spans="1:81" ht="15" customHeight="1" x14ac:dyDescent="0.25">
      <c r="A3" t="s">
        <v>26</v>
      </c>
      <c r="B3">
        <v>0</v>
      </c>
      <c r="C3">
        <v>1</v>
      </c>
      <c r="D3">
        <v>1</v>
      </c>
      <c r="E3">
        <v>1</v>
      </c>
      <c r="F3">
        <v>0</v>
      </c>
      <c r="G3">
        <v>0</v>
      </c>
      <c r="H3" s="7">
        <v>1</v>
      </c>
      <c r="I3" s="7">
        <f>Tabela1[[#This Row],[PARTICIPAÇÃO EFETIVA CONSELHO SOMA DE UC]]/Tabela1[[#This Row],[TOTAL de UC]]</f>
        <v>1</v>
      </c>
      <c r="J3" s="7" t="e">
        <f>Tabela1[[#This Row],[TERMO DE COOPERAÇÃO EST]]/Tabela1[[#This Row],[TOTAL de UC EST]]</f>
        <v>#DIV/0!</v>
      </c>
      <c r="K3" s="7">
        <f>Tabela1[[#This Row],[PLANO DE GESTAO MUNI]]</f>
        <v>1</v>
      </c>
      <c r="L3" s="8" t="e">
        <f>SUM(Tabela1[[#This Row],[Calculo PEC]:[Cálculo PG]])</f>
        <v>#DIV/0!</v>
      </c>
      <c r="N3">
        <v>2</v>
      </c>
      <c r="O3" t="s">
        <v>8</v>
      </c>
      <c r="P3">
        <v>1</v>
      </c>
      <c r="Q3">
        <v>2319</v>
      </c>
      <c r="R3">
        <v>0</v>
      </c>
      <c r="S3" t="s">
        <v>276</v>
      </c>
      <c r="T3" t="s">
        <v>453</v>
      </c>
      <c r="U3" t="s">
        <v>442</v>
      </c>
      <c r="V3" t="s">
        <v>454</v>
      </c>
      <c r="W3" s="1">
        <v>37271</v>
      </c>
      <c r="X3" t="s">
        <v>183</v>
      </c>
      <c r="Y3" t="s">
        <v>444</v>
      </c>
      <c r="Z3" t="s">
        <v>445</v>
      </c>
      <c r="AA3" t="s">
        <v>446</v>
      </c>
      <c r="AB3" t="s">
        <v>455</v>
      </c>
      <c r="AC3" t="s">
        <v>455</v>
      </c>
      <c r="AD3" t="s">
        <v>456</v>
      </c>
      <c r="AE3" t="s">
        <v>446</v>
      </c>
      <c r="AF3" t="s">
        <v>70</v>
      </c>
      <c r="AG3" t="s">
        <v>70</v>
      </c>
      <c r="AH3">
        <v>106106.7599</v>
      </c>
      <c r="AI3">
        <v>1061.0676000000001</v>
      </c>
      <c r="AJ3" t="s">
        <v>70</v>
      </c>
      <c r="AK3" t="s">
        <v>445</v>
      </c>
      <c r="AL3" t="s">
        <v>457</v>
      </c>
      <c r="AM3" t="s">
        <v>446</v>
      </c>
      <c r="AN3" t="s">
        <v>458</v>
      </c>
      <c r="AO3">
        <v>0</v>
      </c>
      <c r="AP3">
        <v>0</v>
      </c>
      <c r="AQ3" t="s">
        <v>452</v>
      </c>
      <c r="AR3" s="1">
        <v>45798</v>
      </c>
      <c r="AS3" t="s">
        <v>452</v>
      </c>
      <c r="AT3" s="1">
        <v>45798</v>
      </c>
      <c r="AU3">
        <v>9.0232000000000007E-2</v>
      </c>
      <c r="AV3">
        <v>1.945999</v>
      </c>
      <c r="AW3">
        <v>88</v>
      </c>
      <c r="AX3">
        <v>2416</v>
      </c>
      <c r="AY3">
        <v>68</v>
      </c>
      <c r="AZ3" t="s">
        <v>239</v>
      </c>
      <c r="BA3" t="s">
        <v>240</v>
      </c>
      <c r="BB3" s="1">
        <v>35823</v>
      </c>
      <c r="BC3">
        <v>5102504</v>
      </c>
      <c r="BD3">
        <v>2453349.736</v>
      </c>
      <c r="BE3">
        <v>24533.497360000001</v>
      </c>
      <c r="BF3" t="s">
        <v>70</v>
      </c>
      <c r="BG3">
        <v>1.945999</v>
      </c>
      <c r="BH3">
        <v>9.0232000000000007E-2</v>
      </c>
      <c r="BM3" s="5" t="s">
        <v>338</v>
      </c>
      <c r="BN3" t="s">
        <v>183</v>
      </c>
      <c r="BO3" t="s">
        <v>220</v>
      </c>
      <c r="BP3" t="s">
        <v>186</v>
      </c>
      <c r="BQ3" t="s">
        <v>339</v>
      </c>
      <c r="BR3" s="7"/>
      <c r="BS3" s="7"/>
      <c r="BT3" s="7"/>
      <c r="BZ3" t="s">
        <v>109</v>
      </c>
      <c r="CB3">
        <v>1</v>
      </c>
    </row>
    <row r="4" spans="1:81" ht="15" customHeight="1" x14ac:dyDescent="0.25">
      <c r="A4" t="s">
        <v>58</v>
      </c>
      <c r="B4">
        <v>0</v>
      </c>
      <c r="C4">
        <v>1</v>
      </c>
      <c r="D4">
        <v>1</v>
      </c>
      <c r="E4">
        <v>1</v>
      </c>
      <c r="F4">
        <v>0</v>
      </c>
      <c r="G4">
        <v>0</v>
      </c>
      <c r="H4" s="7">
        <v>1</v>
      </c>
      <c r="I4" s="7">
        <f>Tabela1[[#This Row],[PARTICIPAÇÃO EFETIVA CONSELHO SOMA DE UC]]/Tabela1[[#This Row],[TOTAL de UC]]</f>
        <v>1</v>
      </c>
      <c r="J4" s="7" t="e">
        <f>Tabela1[[#This Row],[TERMO DE COOPERAÇÃO EST]]/Tabela1[[#This Row],[TOTAL de UC EST]]</f>
        <v>#DIV/0!</v>
      </c>
      <c r="K4" s="7">
        <f>Tabela1[[#This Row],[PLANO DE GESTAO MUNI]]</f>
        <v>1</v>
      </c>
      <c r="L4" s="8" t="e">
        <f>SUM(Tabela1[[#This Row],[Calculo PEC]:[Cálculo PG]])</f>
        <v>#DIV/0!</v>
      </c>
      <c r="N4">
        <v>3</v>
      </c>
      <c r="O4" t="s">
        <v>8</v>
      </c>
      <c r="P4">
        <v>2</v>
      </c>
      <c r="Q4">
        <v>2369</v>
      </c>
      <c r="R4">
        <v>0</v>
      </c>
      <c r="S4" t="s">
        <v>314</v>
      </c>
      <c r="T4" s="9" t="s">
        <v>459</v>
      </c>
      <c r="U4" t="s">
        <v>315</v>
      </c>
      <c r="V4" t="s">
        <v>460</v>
      </c>
      <c r="W4" s="1">
        <v>42107</v>
      </c>
      <c r="X4" t="s">
        <v>183</v>
      </c>
      <c r="Y4" t="s">
        <v>461</v>
      </c>
      <c r="Z4" t="s">
        <v>445</v>
      </c>
      <c r="AA4" t="s">
        <v>462</v>
      </c>
      <c r="AB4" t="s">
        <v>463</v>
      </c>
      <c r="AC4" t="s">
        <v>463</v>
      </c>
      <c r="AD4" t="s">
        <v>464</v>
      </c>
      <c r="AE4" t="s">
        <v>446</v>
      </c>
      <c r="AF4" t="s">
        <v>70</v>
      </c>
      <c r="AG4" t="s">
        <v>70</v>
      </c>
      <c r="AH4">
        <v>163545.6514</v>
      </c>
      <c r="AI4">
        <v>1635.4565</v>
      </c>
      <c r="AJ4" t="s">
        <v>458</v>
      </c>
      <c r="AK4" t="s">
        <v>445</v>
      </c>
      <c r="AL4" t="s">
        <v>465</v>
      </c>
      <c r="AM4" t="s">
        <v>458</v>
      </c>
      <c r="AN4" s="9" t="s">
        <v>466</v>
      </c>
      <c r="AO4">
        <v>0</v>
      </c>
      <c r="AP4">
        <v>0</v>
      </c>
      <c r="AQ4" t="s">
        <v>452</v>
      </c>
      <c r="AR4" s="1">
        <v>45798</v>
      </c>
      <c r="AS4" t="s">
        <v>452</v>
      </c>
      <c r="AT4" s="1">
        <v>45798</v>
      </c>
      <c r="AU4">
        <v>0.13438</v>
      </c>
      <c r="AV4">
        <v>5.9184570000000001</v>
      </c>
      <c r="AW4">
        <v>78</v>
      </c>
      <c r="AX4">
        <v>2443</v>
      </c>
      <c r="AY4">
        <v>83</v>
      </c>
      <c r="AZ4" t="s">
        <v>20</v>
      </c>
      <c r="BA4" t="s">
        <v>19</v>
      </c>
      <c r="BB4" s="1">
        <v>36125</v>
      </c>
      <c r="BC4">
        <v>5103254</v>
      </c>
      <c r="BD4">
        <v>2798213.3360000001</v>
      </c>
      <c r="BE4">
        <v>27982.13336</v>
      </c>
      <c r="BF4" t="s">
        <v>70</v>
      </c>
      <c r="BG4">
        <v>4.3809069999999997</v>
      </c>
      <c r="BH4">
        <v>0.101191</v>
      </c>
      <c r="BM4" s="6" t="s">
        <v>109</v>
      </c>
      <c r="BN4" s="7"/>
      <c r="BO4" s="7">
        <v>1</v>
      </c>
      <c r="BP4" s="7"/>
      <c r="BQ4" s="7">
        <v>1</v>
      </c>
      <c r="BR4" s="7"/>
      <c r="BS4" s="7"/>
      <c r="BT4" s="7"/>
      <c r="BZ4" t="s">
        <v>266</v>
      </c>
      <c r="CA4">
        <v>2</v>
      </c>
      <c r="CB4">
        <v>1</v>
      </c>
    </row>
    <row r="5" spans="1:81" ht="15" customHeight="1" x14ac:dyDescent="0.25">
      <c r="A5" t="s">
        <v>117</v>
      </c>
      <c r="B5">
        <v>0</v>
      </c>
      <c r="C5">
        <v>1</v>
      </c>
      <c r="D5">
        <v>1</v>
      </c>
      <c r="E5">
        <v>2</v>
      </c>
      <c r="F5">
        <v>0</v>
      </c>
      <c r="G5">
        <v>0</v>
      </c>
      <c r="H5" s="7">
        <v>2</v>
      </c>
      <c r="I5" s="7">
        <f>Tabela1[[#This Row],[PARTICIPAÇÃO EFETIVA CONSELHO SOMA DE UC]]/Tabela1[[#This Row],[TOTAL de UC]]</f>
        <v>0.5</v>
      </c>
      <c r="J5" s="7" t="e">
        <f>Tabela1[[#This Row],[TERMO DE COOPERAÇÃO EST]]/Tabela1[[#This Row],[TOTAL de UC EST]]</f>
        <v>#DIV/0!</v>
      </c>
      <c r="K5" s="7">
        <f>Tabela1[[#This Row],[PLANO DE GESTAO MUNI]]</f>
        <v>1</v>
      </c>
      <c r="L5" s="8" t="e">
        <f>SUM(Tabela1[[#This Row],[Calculo PEC]:[Cálculo PG]])</f>
        <v>#DIV/0!</v>
      </c>
      <c r="N5">
        <v>4</v>
      </c>
      <c r="O5" t="s">
        <v>8</v>
      </c>
      <c r="P5">
        <v>2</v>
      </c>
      <c r="Q5">
        <v>2369</v>
      </c>
      <c r="R5">
        <v>0</v>
      </c>
      <c r="S5" t="s">
        <v>314</v>
      </c>
      <c r="T5" s="9" t="s">
        <v>459</v>
      </c>
      <c r="U5" t="s">
        <v>315</v>
      </c>
      <c r="V5" t="s">
        <v>460</v>
      </c>
      <c r="W5" s="1">
        <v>42107</v>
      </c>
      <c r="X5" t="s">
        <v>183</v>
      </c>
      <c r="Y5" t="s">
        <v>461</v>
      </c>
      <c r="Z5" t="s">
        <v>445</v>
      </c>
      <c r="AA5" t="s">
        <v>462</v>
      </c>
      <c r="AB5" t="s">
        <v>463</v>
      </c>
      <c r="AC5" t="s">
        <v>463</v>
      </c>
      <c r="AD5" t="s">
        <v>464</v>
      </c>
      <c r="AE5" t="s">
        <v>446</v>
      </c>
      <c r="AF5" t="s">
        <v>70</v>
      </c>
      <c r="AG5" t="s">
        <v>70</v>
      </c>
      <c r="AH5">
        <v>163545.6514</v>
      </c>
      <c r="AI5">
        <v>1635.4565</v>
      </c>
      <c r="AJ5" t="s">
        <v>458</v>
      </c>
      <c r="AK5" t="s">
        <v>445</v>
      </c>
      <c r="AL5" t="s">
        <v>465</v>
      </c>
      <c r="AM5" t="s">
        <v>458</v>
      </c>
      <c r="AN5" s="9" t="s">
        <v>466</v>
      </c>
      <c r="AO5">
        <v>0</v>
      </c>
      <c r="AP5">
        <v>0</v>
      </c>
      <c r="AQ5" t="s">
        <v>452</v>
      </c>
      <c r="AR5" s="1">
        <v>45798</v>
      </c>
      <c r="AS5" t="s">
        <v>452</v>
      </c>
      <c r="AT5" s="1">
        <v>45798</v>
      </c>
      <c r="AU5">
        <v>0.13438</v>
      </c>
      <c r="AV5">
        <v>5.9184570000000001</v>
      </c>
      <c r="AW5">
        <v>109</v>
      </c>
      <c r="AX5">
        <v>2466</v>
      </c>
      <c r="AY5">
        <v>46</v>
      </c>
      <c r="AZ5" t="s">
        <v>24</v>
      </c>
      <c r="BA5" t="s">
        <v>25</v>
      </c>
      <c r="BB5" s="1">
        <v>35974</v>
      </c>
      <c r="BC5">
        <v>5107578</v>
      </c>
      <c r="BD5">
        <v>1266327.4850000001</v>
      </c>
      <c r="BE5">
        <v>12663.27485</v>
      </c>
      <c r="BF5" t="s">
        <v>70</v>
      </c>
      <c r="BG5">
        <v>0.46365099999999998</v>
      </c>
      <c r="BH5">
        <v>4.1980000000000003E-3</v>
      </c>
      <c r="BM5" s="6" t="s">
        <v>266</v>
      </c>
      <c r="BN5" s="7">
        <v>2</v>
      </c>
      <c r="BO5" s="7">
        <v>1</v>
      </c>
      <c r="BP5" s="7"/>
      <c r="BQ5" s="7">
        <v>3</v>
      </c>
      <c r="BR5" s="7"/>
      <c r="BS5" s="7"/>
      <c r="BT5" s="7"/>
      <c r="BZ5" t="s">
        <v>198</v>
      </c>
      <c r="CC5">
        <v>6</v>
      </c>
    </row>
    <row r="6" spans="1:81" ht="15" customHeight="1" x14ac:dyDescent="0.25">
      <c r="A6" t="s">
        <v>194</v>
      </c>
      <c r="B6">
        <v>0</v>
      </c>
      <c r="C6">
        <v>0</v>
      </c>
      <c r="D6">
        <v>1</v>
      </c>
      <c r="E6">
        <v>1</v>
      </c>
      <c r="F6">
        <v>7</v>
      </c>
      <c r="G6">
        <v>3</v>
      </c>
      <c r="H6" s="7">
        <v>11</v>
      </c>
      <c r="I6" s="7">
        <f>Tabela1[[#This Row],[PARTICIPAÇÃO EFETIVA CONSELHO SOMA DE UC]]/Tabela1[[#This Row],[TOTAL de UC]]</f>
        <v>0</v>
      </c>
      <c r="J6" s="7">
        <f>Tabela1[[#This Row],[TERMO DE COOPERAÇÃO EST]]/Tabela1[[#This Row],[TOTAL de UC EST]]</f>
        <v>0</v>
      </c>
      <c r="K6" s="7">
        <f>Tabela1[[#This Row],[PLANO DE GESTAO MUNI]]</f>
        <v>1</v>
      </c>
      <c r="L6" s="8">
        <f>SUM(Tabela1[[#This Row],[Calculo PEC]:[Cálculo PG]])</f>
        <v>1</v>
      </c>
      <c r="N6">
        <v>5</v>
      </c>
      <c r="O6" t="s">
        <v>8</v>
      </c>
      <c r="P6">
        <v>2</v>
      </c>
      <c r="Q6">
        <v>2369</v>
      </c>
      <c r="R6">
        <v>0</v>
      </c>
      <c r="S6" t="s">
        <v>314</v>
      </c>
      <c r="T6" s="9" t="s">
        <v>459</v>
      </c>
      <c r="U6" t="s">
        <v>315</v>
      </c>
      <c r="V6" t="s">
        <v>460</v>
      </c>
      <c r="W6" s="1">
        <v>42107</v>
      </c>
      <c r="X6" t="s">
        <v>183</v>
      </c>
      <c r="Y6" t="s">
        <v>461</v>
      </c>
      <c r="Z6" t="s">
        <v>445</v>
      </c>
      <c r="AA6" t="s">
        <v>462</v>
      </c>
      <c r="AB6" t="s">
        <v>463</v>
      </c>
      <c r="AC6" t="s">
        <v>463</v>
      </c>
      <c r="AD6" t="s">
        <v>464</v>
      </c>
      <c r="AE6" t="s">
        <v>446</v>
      </c>
      <c r="AF6" t="s">
        <v>70</v>
      </c>
      <c r="AG6" t="s">
        <v>70</v>
      </c>
      <c r="AH6">
        <v>163545.6514</v>
      </c>
      <c r="AI6">
        <v>1635.4565</v>
      </c>
      <c r="AJ6" t="s">
        <v>458</v>
      </c>
      <c r="AK6" t="s">
        <v>445</v>
      </c>
      <c r="AL6" t="s">
        <v>465</v>
      </c>
      <c r="AM6" t="s">
        <v>458</v>
      </c>
      <c r="AN6" s="9" t="s">
        <v>466</v>
      </c>
      <c r="AO6">
        <v>0</v>
      </c>
      <c r="AP6">
        <v>0</v>
      </c>
      <c r="AQ6" t="s">
        <v>452</v>
      </c>
      <c r="AR6" s="1">
        <v>45798</v>
      </c>
      <c r="AS6" t="s">
        <v>452</v>
      </c>
      <c r="AT6" s="1">
        <v>45798</v>
      </c>
      <c r="AU6">
        <v>0.13438</v>
      </c>
      <c r="AV6">
        <v>5.9184570000000001</v>
      </c>
      <c r="AW6">
        <v>116</v>
      </c>
      <c r="AX6">
        <v>2482</v>
      </c>
      <c r="AY6">
        <v>47</v>
      </c>
      <c r="AZ6" t="s">
        <v>18</v>
      </c>
      <c r="BA6" t="s">
        <v>19</v>
      </c>
      <c r="BB6" s="1">
        <v>36125</v>
      </c>
      <c r="BC6">
        <v>5101407</v>
      </c>
      <c r="BD6">
        <v>2470778.9309999999</v>
      </c>
      <c r="BE6">
        <v>24707.78931</v>
      </c>
      <c r="BF6" t="s">
        <v>70</v>
      </c>
      <c r="BG6">
        <v>1.8072699999999999</v>
      </c>
      <c r="BH6">
        <v>2.8992E-2</v>
      </c>
      <c r="BM6" s="6" t="s">
        <v>198</v>
      </c>
      <c r="BN6" s="7"/>
      <c r="BO6" s="7"/>
      <c r="BP6" s="7">
        <v>6</v>
      </c>
      <c r="BQ6" s="7">
        <v>6</v>
      </c>
      <c r="BR6" s="7"/>
      <c r="BS6" s="7"/>
      <c r="BT6" s="7"/>
      <c r="BZ6" t="s">
        <v>348</v>
      </c>
      <c r="CC6">
        <v>1</v>
      </c>
    </row>
    <row r="7" spans="1:81" ht="15" customHeight="1" x14ac:dyDescent="0.25">
      <c r="A7" t="s">
        <v>121</v>
      </c>
      <c r="B7">
        <v>0</v>
      </c>
      <c r="C7">
        <v>1</v>
      </c>
      <c r="D7">
        <v>0</v>
      </c>
      <c r="E7">
        <v>0</v>
      </c>
      <c r="F7">
        <v>1</v>
      </c>
      <c r="G7">
        <v>0</v>
      </c>
      <c r="H7" s="7">
        <v>1</v>
      </c>
      <c r="I7" s="7">
        <f>Tabela1[[#This Row],[PARTICIPAÇÃO EFETIVA CONSELHO SOMA DE UC]]/Tabela1[[#This Row],[TOTAL de UC]]</f>
        <v>1</v>
      </c>
      <c r="J7" s="7">
        <f>Tabela1[[#This Row],[TERMO DE COOPERAÇÃO EST]]/Tabela1[[#This Row],[TOTAL de UC EST]]</f>
        <v>0</v>
      </c>
      <c r="K7" s="7">
        <f>Tabela1[[#This Row],[PLANO DE GESTAO MUNI]]</f>
        <v>0</v>
      </c>
      <c r="L7" s="8">
        <f>SUM(Tabela1[[#This Row],[Calculo PEC]:[Cálculo PG]])</f>
        <v>1</v>
      </c>
      <c r="N7">
        <v>6</v>
      </c>
      <c r="O7" t="s">
        <v>8</v>
      </c>
      <c r="P7">
        <v>3</v>
      </c>
      <c r="Q7">
        <v>2268</v>
      </c>
      <c r="R7">
        <v>0</v>
      </c>
      <c r="S7" t="s">
        <v>327</v>
      </c>
      <c r="T7" t="s">
        <v>467</v>
      </c>
      <c r="U7" t="s">
        <v>317</v>
      </c>
      <c r="V7" t="s">
        <v>468</v>
      </c>
      <c r="W7" s="1">
        <v>35531</v>
      </c>
      <c r="X7" t="s">
        <v>220</v>
      </c>
      <c r="Y7" t="s">
        <v>461</v>
      </c>
      <c r="Z7" t="s">
        <v>445</v>
      </c>
      <c r="AA7" t="s">
        <v>469</v>
      </c>
      <c r="AB7" t="s">
        <v>470</v>
      </c>
      <c r="AC7" t="s">
        <v>470</v>
      </c>
      <c r="AD7" t="s">
        <v>471</v>
      </c>
      <c r="AE7" t="s">
        <v>446</v>
      </c>
      <c r="AF7" t="s">
        <v>70</v>
      </c>
      <c r="AG7" t="s">
        <v>70</v>
      </c>
      <c r="AH7">
        <v>690.78719999999998</v>
      </c>
      <c r="AI7">
        <v>6.9078999999999997</v>
      </c>
      <c r="AJ7" t="s">
        <v>458</v>
      </c>
      <c r="AK7" t="s">
        <v>469</v>
      </c>
      <c r="AL7" t="s">
        <v>458</v>
      </c>
      <c r="AM7" t="s">
        <v>469</v>
      </c>
      <c r="AN7" t="s">
        <v>472</v>
      </c>
      <c r="AO7">
        <v>0</v>
      </c>
      <c r="AP7">
        <v>0</v>
      </c>
      <c r="AQ7" t="s">
        <v>452</v>
      </c>
      <c r="AR7" s="1">
        <v>45798</v>
      </c>
      <c r="AS7" t="s">
        <v>452</v>
      </c>
      <c r="AT7" s="1">
        <v>45798</v>
      </c>
      <c r="AU7">
        <v>5.6899999999999995E-4</v>
      </c>
      <c r="AV7">
        <v>0.134657</v>
      </c>
      <c r="AW7">
        <v>70</v>
      </c>
      <c r="AX7">
        <v>2435</v>
      </c>
      <c r="AY7">
        <v>33</v>
      </c>
      <c r="AZ7" t="s">
        <v>266</v>
      </c>
      <c r="BA7" t="s">
        <v>267</v>
      </c>
      <c r="BB7" s="1">
        <v>34687</v>
      </c>
      <c r="BC7">
        <v>5100250</v>
      </c>
      <c r="BD7">
        <v>894960.33660000004</v>
      </c>
      <c r="BE7">
        <v>8949.6033659999994</v>
      </c>
      <c r="BF7" t="s">
        <v>70</v>
      </c>
      <c r="BG7">
        <v>0.134657</v>
      </c>
      <c r="BH7">
        <v>5.6899999999999995E-4</v>
      </c>
      <c r="BM7" s="6" t="s">
        <v>348</v>
      </c>
      <c r="BN7" s="7"/>
      <c r="BO7" s="7"/>
      <c r="BP7" s="7">
        <v>1</v>
      </c>
      <c r="BQ7" s="7">
        <v>1</v>
      </c>
      <c r="BR7" s="7"/>
      <c r="BS7" s="7"/>
      <c r="BT7" s="7"/>
      <c r="BZ7" t="s">
        <v>225</v>
      </c>
      <c r="CA7">
        <v>1</v>
      </c>
    </row>
    <row r="8" spans="1:81" ht="15" customHeight="1" x14ac:dyDescent="0.25">
      <c r="A8" t="s">
        <v>52</v>
      </c>
      <c r="B8">
        <v>0</v>
      </c>
      <c r="C8">
        <v>1</v>
      </c>
      <c r="D8">
        <v>0</v>
      </c>
      <c r="E8">
        <v>0</v>
      </c>
      <c r="F8">
        <v>1</v>
      </c>
      <c r="G8">
        <v>0</v>
      </c>
      <c r="H8" s="7">
        <v>1</v>
      </c>
      <c r="I8" s="7">
        <f>Tabela1[[#This Row],[PARTICIPAÇÃO EFETIVA CONSELHO SOMA DE UC]]/Tabela1[[#This Row],[TOTAL de UC]]</f>
        <v>1</v>
      </c>
      <c r="J8" s="7">
        <f>Tabela1[[#This Row],[TERMO DE COOPERAÇÃO EST]]/Tabela1[[#This Row],[TOTAL de UC EST]]</f>
        <v>0</v>
      </c>
      <c r="K8" s="7">
        <f>Tabela1[[#This Row],[PLANO DE GESTAO MUNI]]</f>
        <v>0</v>
      </c>
      <c r="L8" s="8">
        <f>SUM(Tabela1[[#This Row],[Calculo PEC]:[Cálculo PG]])</f>
        <v>1</v>
      </c>
      <c r="N8">
        <v>7</v>
      </c>
      <c r="O8" t="s">
        <v>8</v>
      </c>
      <c r="P8">
        <v>4</v>
      </c>
      <c r="Q8">
        <v>2311</v>
      </c>
      <c r="R8">
        <v>0</v>
      </c>
      <c r="S8" t="s">
        <v>319</v>
      </c>
      <c r="T8" t="s">
        <v>473</v>
      </c>
      <c r="U8" t="s">
        <v>317</v>
      </c>
      <c r="V8" t="s">
        <v>474</v>
      </c>
      <c r="W8" s="1">
        <v>39391</v>
      </c>
      <c r="X8" t="s">
        <v>183</v>
      </c>
      <c r="Y8" t="s">
        <v>444</v>
      </c>
      <c r="Z8" t="s">
        <v>445</v>
      </c>
      <c r="AA8" t="s">
        <v>446</v>
      </c>
      <c r="AB8" t="s">
        <v>475</v>
      </c>
      <c r="AC8" t="s">
        <v>475</v>
      </c>
      <c r="AD8" t="s">
        <v>476</v>
      </c>
      <c r="AE8" t="s">
        <v>70</v>
      </c>
      <c r="AF8" t="s">
        <v>70</v>
      </c>
      <c r="AG8" t="s">
        <v>70</v>
      </c>
      <c r="AH8">
        <v>1641.9465</v>
      </c>
      <c r="AI8">
        <v>16.419499999999999</v>
      </c>
      <c r="AJ8" t="s">
        <v>458</v>
      </c>
      <c r="AK8" t="s">
        <v>70</v>
      </c>
      <c r="AL8" t="s">
        <v>70</v>
      </c>
      <c r="AM8" t="s">
        <v>70</v>
      </c>
      <c r="AN8" t="s">
        <v>477</v>
      </c>
      <c r="AO8">
        <v>0</v>
      </c>
      <c r="AP8">
        <v>0</v>
      </c>
      <c r="AQ8" t="s">
        <v>452</v>
      </c>
      <c r="AR8" s="1">
        <v>45798</v>
      </c>
      <c r="AS8" t="s">
        <v>452</v>
      </c>
      <c r="AT8" s="1">
        <v>45798</v>
      </c>
      <c r="AU8">
        <v>1.353E-3</v>
      </c>
      <c r="AV8">
        <v>0.17951700000000001</v>
      </c>
      <c r="AW8">
        <v>70</v>
      </c>
      <c r="AX8">
        <v>2435</v>
      </c>
      <c r="AY8">
        <v>33</v>
      </c>
      <c r="AZ8" t="s">
        <v>266</v>
      </c>
      <c r="BA8" t="s">
        <v>267</v>
      </c>
      <c r="BB8" s="1">
        <v>34687</v>
      </c>
      <c r="BC8">
        <v>5100250</v>
      </c>
      <c r="BD8">
        <v>894960.33660000004</v>
      </c>
      <c r="BE8">
        <v>8949.6033659999994</v>
      </c>
      <c r="BF8" t="s">
        <v>70</v>
      </c>
      <c r="BG8">
        <v>6.4609999999999997E-3</v>
      </c>
      <c r="BH8">
        <v>0</v>
      </c>
      <c r="BM8" s="6" t="s">
        <v>225</v>
      </c>
      <c r="BN8" s="7">
        <v>1</v>
      </c>
      <c r="BO8" s="7"/>
      <c r="BP8" s="7"/>
      <c r="BQ8" s="7">
        <v>1</v>
      </c>
      <c r="BR8" s="7"/>
      <c r="BS8" s="7"/>
      <c r="BT8" s="7"/>
      <c r="BZ8" t="s">
        <v>189</v>
      </c>
      <c r="CC8">
        <v>4</v>
      </c>
    </row>
    <row r="9" spans="1:81" ht="15" customHeight="1" x14ac:dyDescent="0.25">
      <c r="A9" t="s">
        <v>67</v>
      </c>
      <c r="B9">
        <v>0</v>
      </c>
      <c r="C9">
        <v>0</v>
      </c>
      <c r="D9">
        <v>1</v>
      </c>
      <c r="E9">
        <v>3</v>
      </c>
      <c r="F9">
        <v>1</v>
      </c>
      <c r="G9">
        <v>0</v>
      </c>
      <c r="H9" s="7">
        <v>4</v>
      </c>
      <c r="I9" s="7">
        <f>Tabela1[[#This Row],[PARTICIPAÇÃO EFETIVA CONSELHO SOMA DE UC]]/Tabela1[[#This Row],[TOTAL de UC]]</f>
        <v>0</v>
      </c>
      <c r="J9" s="7">
        <f>Tabela1[[#This Row],[TERMO DE COOPERAÇÃO EST]]/Tabela1[[#This Row],[TOTAL de UC EST]]</f>
        <v>0</v>
      </c>
      <c r="K9" s="7">
        <f>Tabela1[[#This Row],[PLANO DE GESTAO MUNI]]</f>
        <v>1</v>
      </c>
      <c r="L9" s="8">
        <f>SUM(Tabela1[[#This Row],[Calculo PEC]:[Cálculo PG]])</f>
        <v>1</v>
      </c>
      <c r="N9">
        <v>8</v>
      </c>
      <c r="O9" t="s">
        <v>8</v>
      </c>
      <c r="P9">
        <v>4</v>
      </c>
      <c r="Q9">
        <v>2311</v>
      </c>
      <c r="R9">
        <v>0</v>
      </c>
      <c r="S9" t="s">
        <v>319</v>
      </c>
      <c r="T9" t="s">
        <v>473</v>
      </c>
      <c r="U9" t="s">
        <v>317</v>
      </c>
      <c r="V9" t="s">
        <v>474</v>
      </c>
      <c r="W9" s="1">
        <v>39391</v>
      </c>
      <c r="X9" t="s">
        <v>183</v>
      </c>
      <c r="Y9" t="s">
        <v>444</v>
      </c>
      <c r="Z9" t="s">
        <v>445</v>
      </c>
      <c r="AA9" t="s">
        <v>446</v>
      </c>
      <c r="AB9" t="s">
        <v>475</v>
      </c>
      <c r="AC9" t="s">
        <v>475</v>
      </c>
      <c r="AD9" t="s">
        <v>476</v>
      </c>
      <c r="AE9" t="s">
        <v>70</v>
      </c>
      <c r="AF9" t="s">
        <v>70</v>
      </c>
      <c r="AG9" t="s">
        <v>70</v>
      </c>
      <c r="AH9">
        <v>1641.9465</v>
      </c>
      <c r="AI9">
        <v>16.419499999999999</v>
      </c>
      <c r="AJ9" t="s">
        <v>458</v>
      </c>
      <c r="AK9" t="s">
        <v>70</v>
      </c>
      <c r="AL9" t="s">
        <v>70</v>
      </c>
      <c r="AM9" t="s">
        <v>70</v>
      </c>
      <c r="AN9" t="s">
        <v>477</v>
      </c>
      <c r="AO9">
        <v>0</v>
      </c>
      <c r="AP9">
        <v>0</v>
      </c>
      <c r="AQ9" t="s">
        <v>452</v>
      </c>
      <c r="AR9" s="1">
        <v>45798</v>
      </c>
      <c r="AS9" t="s">
        <v>452</v>
      </c>
      <c r="AT9" s="1">
        <v>45798</v>
      </c>
      <c r="AU9">
        <v>1.353E-3</v>
      </c>
      <c r="AV9">
        <v>0.17951700000000001</v>
      </c>
      <c r="AW9">
        <v>74</v>
      </c>
      <c r="AX9">
        <v>2439</v>
      </c>
      <c r="AY9">
        <v>128</v>
      </c>
      <c r="AZ9" t="s">
        <v>264</v>
      </c>
      <c r="BA9" t="s">
        <v>265</v>
      </c>
      <c r="BB9" s="1">
        <v>35020</v>
      </c>
      <c r="BC9">
        <v>5106265</v>
      </c>
      <c r="BD9">
        <v>580065.71230000001</v>
      </c>
      <c r="BE9">
        <v>5800.657123</v>
      </c>
      <c r="BF9" t="s">
        <v>70</v>
      </c>
      <c r="BG9">
        <v>0.17951600000000001</v>
      </c>
      <c r="BH9">
        <v>1.353E-3</v>
      </c>
      <c r="BM9" s="6" t="s">
        <v>189</v>
      </c>
      <c r="BN9" s="7"/>
      <c r="BO9" s="7"/>
      <c r="BP9" s="7">
        <v>4</v>
      </c>
      <c r="BQ9" s="7">
        <v>4</v>
      </c>
      <c r="BR9" s="7"/>
      <c r="BS9" s="7"/>
      <c r="BT9" s="7"/>
      <c r="BZ9" t="s">
        <v>15</v>
      </c>
      <c r="CA9">
        <v>2</v>
      </c>
      <c r="CB9">
        <v>3</v>
      </c>
    </row>
    <row r="10" spans="1:81" ht="15" customHeight="1" x14ac:dyDescent="0.25">
      <c r="A10" t="s">
        <v>258</v>
      </c>
      <c r="B10">
        <v>0</v>
      </c>
      <c r="C10">
        <v>0</v>
      </c>
      <c r="D10">
        <v>1</v>
      </c>
      <c r="E10">
        <v>1</v>
      </c>
      <c r="F10">
        <v>0</v>
      </c>
      <c r="G10">
        <v>0</v>
      </c>
      <c r="H10" s="7">
        <v>1</v>
      </c>
      <c r="I10" s="7">
        <f>Tabela1[[#This Row],[PARTICIPAÇÃO EFETIVA CONSELHO SOMA DE UC]]/Tabela1[[#This Row],[TOTAL de UC]]</f>
        <v>0</v>
      </c>
      <c r="J10" s="7"/>
      <c r="K10" s="7">
        <f>Tabela1[[#This Row],[PLANO DE GESTAO MUNI]]</f>
        <v>1</v>
      </c>
      <c r="L10" s="8">
        <f>SUM(Tabela1[[#This Row],[Calculo PEC]:[Cálculo PG]])</f>
        <v>1</v>
      </c>
      <c r="N10">
        <v>9</v>
      </c>
      <c r="O10" t="s">
        <v>8</v>
      </c>
      <c r="P10">
        <v>5</v>
      </c>
      <c r="Q10">
        <v>2271</v>
      </c>
      <c r="R10">
        <v>96</v>
      </c>
      <c r="S10" t="s">
        <v>478</v>
      </c>
      <c r="T10" t="s">
        <v>479</v>
      </c>
      <c r="U10" t="s">
        <v>442</v>
      </c>
      <c r="V10" t="s">
        <v>480</v>
      </c>
      <c r="W10" s="1">
        <v>45127</v>
      </c>
      <c r="X10" t="s">
        <v>186</v>
      </c>
      <c r="Y10" t="s">
        <v>444</v>
      </c>
      <c r="Z10" t="s">
        <v>445</v>
      </c>
      <c r="AA10" t="s">
        <v>445</v>
      </c>
      <c r="AB10" t="s">
        <v>481</v>
      </c>
      <c r="AC10" t="s">
        <v>481</v>
      </c>
      <c r="AD10">
        <v>16.489999999999998</v>
      </c>
      <c r="AE10" t="s">
        <v>445</v>
      </c>
      <c r="AF10" t="s">
        <v>446</v>
      </c>
      <c r="AG10" t="s">
        <v>446</v>
      </c>
      <c r="AH10">
        <v>16.4969</v>
      </c>
      <c r="AI10">
        <v>0.16500000000000001</v>
      </c>
      <c r="AJ10" t="s">
        <v>446</v>
      </c>
      <c r="AK10" t="s">
        <v>445</v>
      </c>
      <c r="AL10" t="s">
        <v>446</v>
      </c>
      <c r="AM10" t="s">
        <v>446</v>
      </c>
      <c r="AN10" t="s">
        <v>70</v>
      </c>
      <c r="AO10">
        <v>0</v>
      </c>
      <c r="AP10">
        <v>0</v>
      </c>
      <c r="AQ10" t="s">
        <v>452</v>
      </c>
      <c r="AR10" s="1">
        <v>45798</v>
      </c>
      <c r="AS10" t="s">
        <v>452</v>
      </c>
      <c r="AT10" s="1">
        <v>45798</v>
      </c>
      <c r="AU10">
        <v>1.4E-5</v>
      </c>
      <c r="AV10">
        <v>1.8055000000000002E-2</v>
      </c>
      <c r="AW10">
        <v>114</v>
      </c>
      <c r="AX10">
        <v>2480</v>
      </c>
      <c r="AY10">
        <v>96</v>
      </c>
      <c r="AZ10" t="s">
        <v>159</v>
      </c>
      <c r="BA10" t="s">
        <v>160</v>
      </c>
      <c r="BB10" s="1">
        <v>32693</v>
      </c>
      <c r="BC10">
        <v>5107602</v>
      </c>
      <c r="BD10">
        <v>482792.86969999998</v>
      </c>
      <c r="BE10">
        <v>4827.9286970000003</v>
      </c>
      <c r="BF10" t="s">
        <v>70</v>
      </c>
      <c r="BG10">
        <v>1.8055000000000002E-2</v>
      </c>
      <c r="BH10">
        <v>1.4E-5</v>
      </c>
      <c r="BM10" s="6" t="s">
        <v>15</v>
      </c>
      <c r="BN10" s="7">
        <v>2</v>
      </c>
      <c r="BO10" s="7">
        <v>3</v>
      </c>
      <c r="BP10" s="7"/>
      <c r="BQ10" s="7">
        <v>5</v>
      </c>
      <c r="BR10" s="7"/>
      <c r="BS10" s="7"/>
      <c r="BT10" s="7"/>
      <c r="BZ10" t="s">
        <v>227</v>
      </c>
      <c r="CA10">
        <v>2</v>
      </c>
    </row>
    <row r="11" spans="1:81" ht="15" customHeight="1" x14ac:dyDescent="0.25">
      <c r="A11" t="s">
        <v>290</v>
      </c>
      <c r="B11">
        <v>0</v>
      </c>
      <c r="C11">
        <v>0</v>
      </c>
      <c r="D11">
        <v>1</v>
      </c>
      <c r="E11">
        <v>2</v>
      </c>
      <c r="F11">
        <v>0</v>
      </c>
      <c r="G11">
        <v>0</v>
      </c>
      <c r="H11" s="7">
        <v>2</v>
      </c>
      <c r="I11" s="7">
        <f>Tabela1[[#This Row],[PARTICIPAÇÃO EFETIVA CONSELHO SOMA DE UC]]/Tabela1[[#This Row],[TOTAL de UC]]</f>
        <v>0</v>
      </c>
      <c r="J11" s="7"/>
      <c r="K11" s="7">
        <f>Tabela1[[#This Row],[PLANO DE GESTAO MUNI]]</f>
        <v>1</v>
      </c>
      <c r="L11" s="8">
        <f>SUM(Tabela1[[#This Row],[Calculo PEC]:[Cálculo PG]])</f>
        <v>1</v>
      </c>
      <c r="N11">
        <v>10</v>
      </c>
      <c r="O11" t="s">
        <v>8</v>
      </c>
      <c r="P11">
        <v>6</v>
      </c>
      <c r="Q11">
        <v>2272</v>
      </c>
      <c r="R11">
        <v>0</v>
      </c>
      <c r="S11" t="s">
        <v>326</v>
      </c>
      <c r="T11" t="s">
        <v>482</v>
      </c>
      <c r="U11" t="s">
        <v>317</v>
      </c>
      <c r="V11" t="s">
        <v>483</v>
      </c>
      <c r="W11" s="1">
        <v>38054</v>
      </c>
      <c r="X11" t="s">
        <v>220</v>
      </c>
      <c r="Y11" t="s">
        <v>461</v>
      </c>
      <c r="Z11" t="s">
        <v>445</v>
      </c>
      <c r="AA11" t="s">
        <v>446</v>
      </c>
      <c r="AB11" t="s">
        <v>484</v>
      </c>
      <c r="AC11" t="s">
        <v>484</v>
      </c>
      <c r="AD11" t="s">
        <v>485</v>
      </c>
      <c r="AE11" t="s">
        <v>446</v>
      </c>
      <c r="AF11" t="s">
        <v>458</v>
      </c>
      <c r="AG11" t="s">
        <v>458</v>
      </c>
      <c r="AH11">
        <v>18.672000000000001</v>
      </c>
      <c r="AI11">
        <v>0.1867</v>
      </c>
      <c r="AJ11" t="s">
        <v>458</v>
      </c>
      <c r="AK11" t="s">
        <v>445</v>
      </c>
      <c r="AL11" t="s">
        <v>458</v>
      </c>
      <c r="AM11" t="s">
        <v>446</v>
      </c>
      <c r="AN11" t="s">
        <v>458</v>
      </c>
      <c r="AO11">
        <v>0</v>
      </c>
      <c r="AP11">
        <v>0</v>
      </c>
      <c r="AQ11" t="s">
        <v>452</v>
      </c>
      <c r="AR11" s="1">
        <v>45798</v>
      </c>
      <c r="AS11" t="s">
        <v>452</v>
      </c>
      <c r="AT11" s="1">
        <v>45798</v>
      </c>
      <c r="AU11">
        <v>1.5999999999999999E-5</v>
      </c>
      <c r="AV11">
        <v>2.0995E-2</v>
      </c>
      <c r="AW11">
        <v>40</v>
      </c>
      <c r="AX11">
        <v>2396</v>
      </c>
      <c r="AY11">
        <v>94</v>
      </c>
      <c r="AZ11" t="s">
        <v>194</v>
      </c>
      <c r="BA11" t="s">
        <v>75</v>
      </c>
      <c r="BB11" s="1">
        <v>31545</v>
      </c>
      <c r="BC11">
        <v>5103403</v>
      </c>
      <c r="BD11">
        <v>330102.26319999999</v>
      </c>
      <c r="BE11">
        <v>3301.0226320000002</v>
      </c>
      <c r="BF11" t="s">
        <v>70</v>
      </c>
      <c r="BG11">
        <v>3.5119999999999999E-3</v>
      </c>
      <c r="BH11">
        <v>0</v>
      </c>
      <c r="BM11" s="6" t="s">
        <v>227</v>
      </c>
      <c r="BN11" s="7">
        <v>2</v>
      </c>
      <c r="BO11" s="7"/>
      <c r="BP11" s="7"/>
      <c r="BQ11" s="7">
        <v>2</v>
      </c>
      <c r="BR11" s="7"/>
      <c r="BS11" s="7"/>
      <c r="BT11" s="7"/>
      <c r="BZ11" t="s">
        <v>195</v>
      </c>
      <c r="CA11">
        <v>2</v>
      </c>
    </row>
    <row r="12" spans="1:81" ht="15" customHeight="1" x14ac:dyDescent="0.25">
      <c r="A12" t="s">
        <v>149</v>
      </c>
      <c r="B12">
        <v>0</v>
      </c>
      <c r="C12">
        <v>0</v>
      </c>
      <c r="D12">
        <v>1</v>
      </c>
      <c r="E12">
        <v>1</v>
      </c>
      <c r="F12">
        <v>0</v>
      </c>
      <c r="G12">
        <v>0</v>
      </c>
      <c r="H12" s="7">
        <v>1</v>
      </c>
      <c r="I12" s="7">
        <f>Tabela1[[#This Row],[PARTICIPAÇÃO EFETIVA CONSELHO SOMA DE UC]]/Tabela1[[#This Row],[TOTAL de UC]]</f>
        <v>0</v>
      </c>
      <c r="J12" s="7"/>
      <c r="K12" s="7">
        <f>Tabela1[[#This Row],[PLANO DE GESTAO MUNI]]</f>
        <v>1</v>
      </c>
      <c r="L12" s="8">
        <f>SUM(Tabela1[[#This Row],[Calculo PEC]:[Cálculo PG]])</f>
        <v>1</v>
      </c>
      <c r="N12">
        <v>11</v>
      </c>
      <c r="O12" t="s">
        <v>8</v>
      </c>
      <c r="P12">
        <v>6</v>
      </c>
      <c r="Q12">
        <v>2272</v>
      </c>
      <c r="R12">
        <v>0</v>
      </c>
      <c r="S12" t="s">
        <v>326</v>
      </c>
      <c r="T12" t="s">
        <v>482</v>
      </c>
      <c r="U12" t="s">
        <v>317</v>
      </c>
      <c r="V12" t="s">
        <v>483</v>
      </c>
      <c r="W12" s="1">
        <v>38054</v>
      </c>
      <c r="X12" t="s">
        <v>220</v>
      </c>
      <c r="Y12" t="s">
        <v>461</v>
      </c>
      <c r="Z12" t="s">
        <v>445</v>
      </c>
      <c r="AA12" t="s">
        <v>446</v>
      </c>
      <c r="AB12" t="s">
        <v>484</v>
      </c>
      <c r="AC12" t="s">
        <v>484</v>
      </c>
      <c r="AD12" t="s">
        <v>485</v>
      </c>
      <c r="AE12" t="s">
        <v>446</v>
      </c>
      <c r="AF12" t="s">
        <v>458</v>
      </c>
      <c r="AG12" t="s">
        <v>458</v>
      </c>
      <c r="AH12">
        <v>18.672000000000001</v>
      </c>
      <c r="AI12">
        <v>0.1867</v>
      </c>
      <c r="AJ12" t="s">
        <v>458</v>
      </c>
      <c r="AK12" t="s">
        <v>445</v>
      </c>
      <c r="AL12" t="s">
        <v>458</v>
      </c>
      <c r="AM12" t="s">
        <v>446</v>
      </c>
      <c r="AN12" t="s">
        <v>458</v>
      </c>
      <c r="AO12">
        <v>0</v>
      </c>
      <c r="AP12">
        <v>0</v>
      </c>
      <c r="AQ12" t="s">
        <v>452</v>
      </c>
      <c r="AR12" s="1">
        <v>45798</v>
      </c>
      <c r="AS12" t="s">
        <v>452</v>
      </c>
      <c r="AT12" s="1">
        <v>45798</v>
      </c>
      <c r="AU12">
        <v>1.5999999999999999E-5</v>
      </c>
      <c r="AV12">
        <v>2.0995E-2</v>
      </c>
      <c r="AW12">
        <v>64</v>
      </c>
      <c r="AX12">
        <v>2429</v>
      </c>
      <c r="AY12">
        <v>61</v>
      </c>
      <c r="AZ12" t="s">
        <v>196</v>
      </c>
      <c r="BA12" t="s">
        <v>193</v>
      </c>
      <c r="BB12" s="1">
        <v>32927</v>
      </c>
      <c r="BC12">
        <v>5103007</v>
      </c>
      <c r="BD12">
        <v>660176.05920000002</v>
      </c>
      <c r="BE12">
        <v>6601.7605919999996</v>
      </c>
      <c r="BF12" t="s">
        <v>70</v>
      </c>
      <c r="BG12">
        <v>7.1989999999999997E-3</v>
      </c>
      <c r="BH12">
        <v>0</v>
      </c>
      <c r="BM12" s="6" t="s">
        <v>195</v>
      </c>
      <c r="BN12" s="7">
        <v>2</v>
      </c>
      <c r="BO12" s="7"/>
      <c r="BP12" s="7"/>
      <c r="BQ12" s="7">
        <v>2</v>
      </c>
      <c r="BR12" s="7"/>
      <c r="BS12" s="7"/>
      <c r="BT12" s="7"/>
      <c r="BZ12" t="s">
        <v>204</v>
      </c>
      <c r="CA12">
        <v>1</v>
      </c>
    </row>
    <row r="13" spans="1:81" ht="15" customHeight="1" x14ac:dyDescent="0.25">
      <c r="A13" t="s">
        <v>266</v>
      </c>
      <c r="B13">
        <v>0</v>
      </c>
      <c r="C13">
        <v>0</v>
      </c>
      <c r="D13">
        <v>0</v>
      </c>
      <c r="E13">
        <v>0</v>
      </c>
      <c r="F13">
        <v>2</v>
      </c>
      <c r="G13">
        <v>1</v>
      </c>
      <c r="H13" s="7">
        <v>3</v>
      </c>
      <c r="I13" s="7">
        <f>Tabela1[[#This Row],[PARTICIPAÇÃO EFETIVA CONSELHO SOMA DE UC]]/Tabela1[[#This Row],[TOTAL de UC]]</f>
        <v>0</v>
      </c>
      <c r="J13" s="7">
        <f>Tabela1[[#This Row],[TERMO DE COOPERAÇÃO EST]]/Tabela1[[#This Row],[TOTAL de UC EST]]</f>
        <v>0</v>
      </c>
      <c r="K13" s="7">
        <f>Tabela1[[#This Row],[PLANO DE GESTAO MUNI]]</f>
        <v>0</v>
      </c>
      <c r="L13" s="8">
        <f>SUM(Tabela1[[#This Row],[Calculo PEC]:[Cálculo PG]])</f>
        <v>0</v>
      </c>
      <c r="N13">
        <v>12</v>
      </c>
      <c r="O13" t="s">
        <v>8</v>
      </c>
      <c r="P13">
        <v>7</v>
      </c>
      <c r="Q13">
        <v>2273</v>
      </c>
      <c r="R13">
        <v>0</v>
      </c>
      <c r="S13" s="9" t="s">
        <v>486</v>
      </c>
      <c r="T13" s="9" t="s">
        <v>487</v>
      </c>
      <c r="U13" t="s">
        <v>442</v>
      </c>
      <c r="V13" t="s">
        <v>488</v>
      </c>
      <c r="W13" s="1">
        <v>42347</v>
      </c>
      <c r="X13" t="s">
        <v>186</v>
      </c>
      <c r="Y13" t="s">
        <v>444</v>
      </c>
      <c r="Z13" t="s">
        <v>445</v>
      </c>
      <c r="AA13" t="s">
        <v>70</v>
      </c>
      <c r="AB13" t="s">
        <v>489</v>
      </c>
      <c r="AC13" t="s">
        <v>489</v>
      </c>
      <c r="AD13" t="s">
        <v>490</v>
      </c>
      <c r="AE13" t="s">
        <v>70</v>
      </c>
      <c r="AF13" t="s">
        <v>70</v>
      </c>
      <c r="AG13" t="s">
        <v>70</v>
      </c>
      <c r="AH13">
        <v>458.26769999999999</v>
      </c>
      <c r="AI13">
        <v>4.5827</v>
      </c>
      <c r="AJ13" t="s">
        <v>70</v>
      </c>
      <c r="AK13" t="s">
        <v>70</v>
      </c>
      <c r="AL13" t="s">
        <v>70</v>
      </c>
      <c r="AM13" t="s">
        <v>70</v>
      </c>
      <c r="AN13" t="s">
        <v>70</v>
      </c>
      <c r="AO13">
        <v>0</v>
      </c>
      <c r="AP13">
        <v>0</v>
      </c>
      <c r="AQ13" t="s">
        <v>452</v>
      </c>
      <c r="AR13" s="1">
        <v>45798</v>
      </c>
      <c r="AS13" t="s">
        <v>452</v>
      </c>
      <c r="AT13" s="1">
        <v>45798</v>
      </c>
      <c r="AU13">
        <v>3.8499999999999998E-4</v>
      </c>
      <c r="AV13">
        <v>0.161469</v>
      </c>
      <c r="AW13">
        <v>10</v>
      </c>
      <c r="AX13">
        <v>2365</v>
      </c>
      <c r="AY13">
        <v>21</v>
      </c>
      <c r="AZ13" t="s">
        <v>110</v>
      </c>
      <c r="BA13" t="s">
        <v>111</v>
      </c>
      <c r="BB13" s="1">
        <v>31545</v>
      </c>
      <c r="BC13">
        <v>5106257</v>
      </c>
      <c r="BD13">
        <v>549102.86510000005</v>
      </c>
      <c r="BE13">
        <v>5491.0286509999996</v>
      </c>
      <c r="BF13" t="s">
        <v>70</v>
      </c>
      <c r="BG13">
        <v>0.161469</v>
      </c>
      <c r="BH13">
        <v>3.8499999999999998E-4</v>
      </c>
      <c r="BM13" s="6" t="s">
        <v>204</v>
      </c>
      <c r="BN13" s="7">
        <v>1</v>
      </c>
      <c r="BO13" s="7"/>
      <c r="BP13" s="7"/>
      <c r="BQ13" s="7">
        <v>1</v>
      </c>
      <c r="BR13" s="7"/>
      <c r="BS13" s="7"/>
      <c r="BT13" s="7"/>
      <c r="BZ13" t="s">
        <v>18</v>
      </c>
      <c r="CA13">
        <v>2</v>
      </c>
    </row>
    <row r="14" spans="1:81" ht="15" customHeight="1" x14ac:dyDescent="0.25">
      <c r="A14" t="s">
        <v>225</v>
      </c>
      <c r="B14">
        <v>0</v>
      </c>
      <c r="C14">
        <v>0</v>
      </c>
      <c r="D14">
        <v>0</v>
      </c>
      <c r="E14">
        <v>0</v>
      </c>
      <c r="F14">
        <v>1</v>
      </c>
      <c r="G14">
        <v>0</v>
      </c>
      <c r="H14" s="7">
        <v>1</v>
      </c>
      <c r="I14" s="7">
        <f>Tabela1[[#This Row],[PARTICIPAÇÃO EFETIVA CONSELHO SOMA DE UC]]/Tabela1[[#This Row],[TOTAL de UC]]</f>
        <v>0</v>
      </c>
      <c r="J14" s="7">
        <f>Tabela1[[#This Row],[TERMO DE COOPERAÇÃO EST]]/Tabela1[[#This Row],[TOTAL de UC EST]]</f>
        <v>0</v>
      </c>
      <c r="K14" s="7">
        <f>Tabela1[[#This Row],[PLANO DE GESTAO MUNI]]</f>
        <v>0</v>
      </c>
      <c r="L14" s="8">
        <f>SUM(Tabela1[[#This Row],[Calculo PEC]:[Cálculo PG]])</f>
        <v>0</v>
      </c>
      <c r="N14">
        <v>13</v>
      </c>
      <c r="O14" t="s">
        <v>8</v>
      </c>
      <c r="P14">
        <v>9</v>
      </c>
      <c r="Q14">
        <v>2275</v>
      </c>
      <c r="R14">
        <v>0</v>
      </c>
      <c r="S14" t="s">
        <v>307</v>
      </c>
      <c r="T14" s="9" t="s">
        <v>491</v>
      </c>
      <c r="U14" t="s">
        <v>442</v>
      </c>
      <c r="V14" t="s">
        <v>492</v>
      </c>
      <c r="W14" s="1">
        <v>39777</v>
      </c>
      <c r="X14" t="s">
        <v>186</v>
      </c>
      <c r="Y14" t="s">
        <v>444</v>
      </c>
      <c r="Z14" t="s">
        <v>445</v>
      </c>
      <c r="AA14" t="s">
        <v>70</v>
      </c>
      <c r="AB14" t="s">
        <v>493</v>
      </c>
      <c r="AC14" t="s">
        <v>493</v>
      </c>
      <c r="AD14" s="9" t="s">
        <v>494</v>
      </c>
      <c r="AE14" t="s">
        <v>70</v>
      </c>
      <c r="AF14" t="s">
        <v>70</v>
      </c>
      <c r="AG14" t="s">
        <v>70</v>
      </c>
      <c r="AH14">
        <v>799.00469999999996</v>
      </c>
      <c r="AI14">
        <v>7.99</v>
      </c>
      <c r="AJ14" t="s">
        <v>70</v>
      </c>
      <c r="AK14" t="s">
        <v>70</v>
      </c>
      <c r="AL14" t="s">
        <v>70</v>
      </c>
      <c r="AM14" t="s">
        <v>70</v>
      </c>
      <c r="AN14" t="s">
        <v>458</v>
      </c>
      <c r="AO14">
        <v>0</v>
      </c>
      <c r="AP14">
        <v>0</v>
      </c>
      <c r="AQ14" t="s">
        <v>452</v>
      </c>
      <c r="AR14" s="1">
        <v>45798</v>
      </c>
      <c r="AS14" t="s">
        <v>452</v>
      </c>
      <c r="AT14" s="1">
        <v>45798</v>
      </c>
      <c r="AU14">
        <v>6.69E-4</v>
      </c>
      <c r="AV14">
        <v>0.15930900000000001</v>
      </c>
      <c r="AW14">
        <v>22</v>
      </c>
      <c r="AX14">
        <v>2377</v>
      </c>
      <c r="AY14">
        <v>5</v>
      </c>
      <c r="AZ14" t="s">
        <v>126</v>
      </c>
      <c r="BA14" t="s">
        <v>57</v>
      </c>
      <c r="BB14" s="1">
        <v>35059</v>
      </c>
      <c r="BC14">
        <v>5106182</v>
      </c>
      <c r="BD14">
        <v>478687.03610000003</v>
      </c>
      <c r="BE14">
        <v>4786.8703610000002</v>
      </c>
      <c r="BF14" t="s">
        <v>70</v>
      </c>
      <c r="BG14">
        <v>0.15930900000000001</v>
      </c>
      <c r="BH14">
        <v>6.69E-4</v>
      </c>
      <c r="BM14" s="6" t="s">
        <v>18</v>
      </c>
      <c r="BN14" s="7">
        <v>2</v>
      </c>
      <c r="BO14" s="7"/>
      <c r="BP14" s="7"/>
      <c r="BQ14" s="7">
        <v>2</v>
      </c>
      <c r="BR14" s="7"/>
      <c r="BS14" s="7"/>
      <c r="BT14" s="7"/>
      <c r="BZ14" t="s">
        <v>30</v>
      </c>
      <c r="CA14">
        <v>2</v>
      </c>
      <c r="CB14">
        <v>1</v>
      </c>
    </row>
    <row r="15" spans="1:81" ht="15" customHeight="1" x14ac:dyDescent="0.25">
      <c r="A15" t="s">
        <v>15</v>
      </c>
      <c r="B15">
        <v>0</v>
      </c>
      <c r="C15">
        <v>0</v>
      </c>
      <c r="D15">
        <v>0</v>
      </c>
      <c r="E15">
        <v>0</v>
      </c>
      <c r="F15">
        <v>2</v>
      </c>
      <c r="G15">
        <v>3</v>
      </c>
      <c r="H15" s="7">
        <v>5</v>
      </c>
      <c r="I15" s="7">
        <f>Tabela1[[#This Row],[PARTICIPAÇÃO EFETIVA CONSELHO SOMA DE UC]]/Tabela1[[#This Row],[TOTAL de UC]]</f>
        <v>0</v>
      </c>
      <c r="J15" s="7">
        <f>Tabela1[[#This Row],[TERMO DE COOPERAÇÃO EST]]/Tabela1[[#This Row],[TOTAL de UC EST]]</f>
        <v>0</v>
      </c>
      <c r="K15" s="7">
        <f>Tabela1[[#This Row],[PLANO DE GESTAO MUNI]]</f>
        <v>0</v>
      </c>
      <c r="L15" s="8">
        <f>SUM(Tabela1[[#This Row],[Calculo PEC]:[Cálculo PG]])</f>
        <v>0</v>
      </c>
      <c r="N15">
        <v>14</v>
      </c>
      <c r="O15" t="s">
        <v>8</v>
      </c>
      <c r="P15">
        <v>10</v>
      </c>
      <c r="Q15">
        <v>2276</v>
      </c>
      <c r="R15">
        <v>0</v>
      </c>
      <c r="S15" t="s">
        <v>303</v>
      </c>
      <c r="T15" t="s">
        <v>495</v>
      </c>
      <c r="U15" t="s">
        <v>442</v>
      </c>
      <c r="V15" t="s">
        <v>496</v>
      </c>
      <c r="W15" s="1">
        <v>41404</v>
      </c>
      <c r="X15" t="s">
        <v>186</v>
      </c>
      <c r="Y15" t="s">
        <v>444</v>
      </c>
      <c r="Z15" t="s">
        <v>445</v>
      </c>
      <c r="AA15" t="s">
        <v>70</v>
      </c>
      <c r="AB15" t="s">
        <v>497</v>
      </c>
      <c r="AC15" t="s">
        <v>497</v>
      </c>
      <c r="AD15" t="s">
        <v>498</v>
      </c>
      <c r="AE15" t="s">
        <v>70</v>
      </c>
      <c r="AF15" t="s">
        <v>70</v>
      </c>
      <c r="AG15" t="s">
        <v>70</v>
      </c>
      <c r="AH15">
        <v>7.0019999999999998</v>
      </c>
      <c r="AI15">
        <v>7.0000000000000007E-2</v>
      </c>
      <c r="AJ15" t="s">
        <v>458</v>
      </c>
      <c r="AK15" t="s">
        <v>445</v>
      </c>
      <c r="AL15" t="s">
        <v>458</v>
      </c>
      <c r="AM15" t="s">
        <v>70</v>
      </c>
      <c r="AN15" t="s">
        <v>499</v>
      </c>
      <c r="AO15">
        <v>0</v>
      </c>
      <c r="AP15">
        <v>0</v>
      </c>
      <c r="AQ15" t="s">
        <v>452</v>
      </c>
      <c r="AR15" s="1">
        <v>45798</v>
      </c>
      <c r="AS15" t="s">
        <v>452</v>
      </c>
      <c r="AT15" s="1">
        <v>45798</v>
      </c>
      <c r="AU15">
        <v>6.0000000000000002E-6</v>
      </c>
      <c r="AV15">
        <v>1.0498E-2</v>
      </c>
      <c r="AW15">
        <v>39</v>
      </c>
      <c r="AX15">
        <v>2395</v>
      </c>
      <c r="AY15">
        <v>80</v>
      </c>
      <c r="AZ15" t="s">
        <v>304</v>
      </c>
      <c r="BA15" t="s">
        <v>305</v>
      </c>
      <c r="BB15" s="1">
        <v>34331</v>
      </c>
      <c r="BC15">
        <v>5103205</v>
      </c>
      <c r="BD15">
        <v>311171.71950000001</v>
      </c>
      <c r="BE15">
        <v>3111.7171950000002</v>
      </c>
      <c r="BF15" t="s">
        <v>70</v>
      </c>
      <c r="BG15">
        <v>1.0498E-2</v>
      </c>
      <c r="BH15">
        <v>6.0000000000000002E-6</v>
      </c>
      <c r="BM15" s="6" t="s">
        <v>30</v>
      </c>
      <c r="BN15" s="7">
        <v>2</v>
      </c>
      <c r="BO15" s="7">
        <v>1</v>
      </c>
      <c r="BP15" s="7"/>
      <c r="BQ15" s="7">
        <v>3</v>
      </c>
      <c r="BR15" s="7"/>
      <c r="BS15" s="7"/>
      <c r="BT15" s="7"/>
      <c r="BZ15" t="s">
        <v>101</v>
      </c>
      <c r="CA15">
        <v>2</v>
      </c>
    </row>
    <row r="16" spans="1:81" ht="15" customHeight="1" x14ac:dyDescent="0.25">
      <c r="A16" t="s">
        <v>227</v>
      </c>
      <c r="B16">
        <v>0</v>
      </c>
      <c r="C16">
        <v>0</v>
      </c>
      <c r="D16">
        <v>0</v>
      </c>
      <c r="E16">
        <v>0</v>
      </c>
      <c r="F16">
        <v>2</v>
      </c>
      <c r="G16">
        <v>0</v>
      </c>
      <c r="H16" s="7">
        <v>2</v>
      </c>
      <c r="I16" s="7">
        <f>Tabela1[[#This Row],[PARTICIPAÇÃO EFETIVA CONSELHO SOMA DE UC]]/Tabela1[[#This Row],[TOTAL de UC]]</f>
        <v>0</v>
      </c>
      <c r="J16" s="7">
        <f>Tabela1[[#This Row],[TERMO DE COOPERAÇÃO EST]]/Tabela1[[#This Row],[TOTAL de UC EST]]</f>
        <v>0</v>
      </c>
      <c r="K16" s="7">
        <f>Tabela1[[#This Row],[PLANO DE GESTAO MUNI]]</f>
        <v>0</v>
      </c>
      <c r="L16" s="8">
        <f>SUM(Tabela1[[#This Row],[Calculo PEC]:[Cálculo PG]])</f>
        <v>0</v>
      </c>
      <c r="N16">
        <v>15</v>
      </c>
      <c r="O16" t="s">
        <v>8</v>
      </c>
      <c r="P16">
        <v>11</v>
      </c>
      <c r="Q16">
        <v>2395</v>
      </c>
      <c r="R16">
        <v>0</v>
      </c>
      <c r="S16" t="s">
        <v>224</v>
      </c>
      <c r="T16" s="9" t="s">
        <v>500</v>
      </c>
      <c r="U16" t="s">
        <v>184</v>
      </c>
      <c r="V16" s="9" t="s">
        <v>501</v>
      </c>
      <c r="W16" s="1">
        <v>38854</v>
      </c>
      <c r="X16" t="s">
        <v>183</v>
      </c>
      <c r="Y16" t="s">
        <v>461</v>
      </c>
      <c r="Z16" t="s">
        <v>445</v>
      </c>
      <c r="AA16" t="s">
        <v>446</v>
      </c>
      <c r="AB16" t="s">
        <v>502</v>
      </c>
      <c r="AC16" t="s">
        <v>502</v>
      </c>
      <c r="AD16" t="s">
        <v>503</v>
      </c>
      <c r="AE16" t="s">
        <v>446</v>
      </c>
      <c r="AF16" t="s">
        <v>70</v>
      </c>
      <c r="AG16" t="s">
        <v>70</v>
      </c>
      <c r="AH16">
        <v>70890.422600000005</v>
      </c>
      <c r="AI16">
        <v>708.90419999999995</v>
      </c>
      <c r="AJ16" t="s">
        <v>458</v>
      </c>
      <c r="AK16" t="s">
        <v>445</v>
      </c>
      <c r="AL16" t="s">
        <v>504</v>
      </c>
      <c r="AM16" t="s">
        <v>446</v>
      </c>
      <c r="AN16" s="9" t="s">
        <v>505</v>
      </c>
      <c r="AO16">
        <v>0</v>
      </c>
      <c r="AP16">
        <v>0</v>
      </c>
      <c r="AQ16" t="s">
        <v>452</v>
      </c>
      <c r="AR16" s="1">
        <v>45798</v>
      </c>
      <c r="AS16" t="s">
        <v>452</v>
      </c>
      <c r="AT16" s="1">
        <v>45798</v>
      </c>
      <c r="AU16">
        <v>5.9503E-2</v>
      </c>
      <c r="AV16">
        <v>1.66873</v>
      </c>
      <c r="AW16">
        <v>19</v>
      </c>
      <c r="AX16">
        <v>2374</v>
      </c>
      <c r="AY16">
        <v>34</v>
      </c>
      <c r="AZ16" t="s">
        <v>64</v>
      </c>
      <c r="BA16" t="s">
        <v>65</v>
      </c>
      <c r="BB16" s="1">
        <v>33591</v>
      </c>
      <c r="BC16">
        <v>5103502</v>
      </c>
      <c r="BD16">
        <v>825737.00089999998</v>
      </c>
      <c r="BE16">
        <v>8257.3700090000002</v>
      </c>
      <c r="BF16" t="s">
        <v>70</v>
      </c>
      <c r="BG16">
        <v>0.90864800000000001</v>
      </c>
      <c r="BH16">
        <v>2.3833E-2</v>
      </c>
      <c r="BM16" s="6" t="s">
        <v>101</v>
      </c>
      <c r="BN16" s="7">
        <v>2</v>
      </c>
      <c r="BO16" s="7"/>
      <c r="BP16" s="7"/>
      <c r="BQ16" s="7">
        <v>2</v>
      </c>
      <c r="BR16" s="7"/>
      <c r="BS16" s="7"/>
      <c r="BT16" s="7"/>
      <c r="BZ16" t="s">
        <v>217</v>
      </c>
      <c r="CA16">
        <v>2</v>
      </c>
    </row>
    <row r="17" spans="1:81" ht="15" customHeight="1" x14ac:dyDescent="0.25">
      <c r="A17" t="s">
        <v>18</v>
      </c>
      <c r="B17">
        <v>0</v>
      </c>
      <c r="C17">
        <v>0</v>
      </c>
      <c r="D17">
        <v>0</v>
      </c>
      <c r="E17">
        <v>0</v>
      </c>
      <c r="F17">
        <v>2</v>
      </c>
      <c r="G17">
        <v>0</v>
      </c>
      <c r="H17" s="7">
        <v>2</v>
      </c>
      <c r="I17" s="7">
        <f>Tabela1[[#This Row],[PARTICIPAÇÃO EFETIVA CONSELHO SOMA DE UC]]/Tabela1[[#This Row],[TOTAL de UC]]</f>
        <v>0</v>
      </c>
      <c r="J17" s="7">
        <f>Tabela1[[#This Row],[TERMO DE COOPERAÇÃO EST]]/Tabela1[[#This Row],[TOTAL de UC EST]]</f>
        <v>0</v>
      </c>
      <c r="K17" s="7">
        <f>Tabela1[[#This Row],[PLANO DE GESTAO MUNI]]</f>
        <v>0</v>
      </c>
      <c r="L17" s="8">
        <f>SUM(Tabela1[[#This Row],[Calculo PEC]:[Cálculo PG]])</f>
        <v>0</v>
      </c>
      <c r="N17">
        <v>16</v>
      </c>
      <c r="O17" t="s">
        <v>8</v>
      </c>
      <c r="P17">
        <v>11</v>
      </c>
      <c r="Q17">
        <v>2395</v>
      </c>
      <c r="R17">
        <v>0</v>
      </c>
      <c r="S17" t="s">
        <v>224</v>
      </c>
      <c r="T17" s="9" t="s">
        <v>500</v>
      </c>
      <c r="U17" t="s">
        <v>184</v>
      </c>
      <c r="V17" s="9" t="s">
        <v>501</v>
      </c>
      <c r="W17" s="1">
        <v>38854</v>
      </c>
      <c r="X17" t="s">
        <v>183</v>
      </c>
      <c r="Y17" t="s">
        <v>461</v>
      </c>
      <c r="Z17" t="s">
        <v>445</v>
      </c>
      <c r="AA17" t="s">
        <v>446</v>
      </c>
      <c r="AB17" t="s">
        <v>502</v>
      </c>
      <c r="AC17" t="s">
        <v>502</v>
      </c>
      <c r="AD17" t="s">
        <v>503</v>
      </c>
      <c r="AE17" t="s">
        <v>446</v>
      </c>
      <c r="AF17" t="s">
        <v>70</v>
      </c>
      <c r="AG17" t="s">
        <v>70</v>
      </c>
      <c r="AH17">
        <v>70890.422600000005</v>
      </c>
      <c r="AI17">
        <v>708.90419999999995</v>
      </c>
      <c r="AJ17" t="s">
        <v>458</v>
      </c>
      <c r="AK17" t="s">
        <v>445</v>
      </c>
      <c r="AL17" t="s">
        <v>504</v>
      </c>
      <c r="AM17" t="s">
        <v>446</v>
      </c>
      <c r="AN17" s="9" t="s">
        <v>505</v>
      </c>
      <c r="AO17">
        <v>0</v>
      </c>
      <c r="AP17">
        <v>0</v>
      </c>
      <c r="AQ17" t="s">
        <v>452</v>
      </c>
      <c r="AR17" s="1">
        <v>45798</v>
      </c>
      <c r="AS17" t="s">
        <v>452</v>
      </c>
      <c r="AT17" s="1">
        <v>45798</v>
      </c>
      <c r="AU17">
        <v>5.9503E-2</v>
      </c>
      <c r="AV17">
        <v>1.66873</v>
      </c>
      <c r="AW17">
        <v>25</v>
      </c>
      <c r="AX17">
        <v>2380</v>
      </c>
      <c r="AY17">
        <v>58</v>
      </c>
      <c r="AZ17" t="s">
        <v>225</v>
      </c>
      <c r="BA17" t="s">
        <v>173</v>
      </c>
      <c r="BB17" s="1">
        <v>36516</v>
      </c>
      <c r="BC17">
        <v>5100508</v>
      </c>
      <c r="BD17">
        <v>184594.62229999999</v>
      </c>
      <c r="BE17">
        <v>1845.9462229999999</v>
      </c>
      <c r="BF17" t="s">
        <v>70</v>
      </c>
      <c r="BG17">
        <v>1.312959</v>
      </c>
      <c r="BH17">
        <v>3.5666000000000003E-2</v>
      </c>
      <c r="BM17" s="6" t="s">
        <v>217</v>
      </c>
      <c r="BN17" s="7">
        <v>2</v>
      </c>
      <c r="BO17" s="7"/>
      <c r="BP17" s="7"/>
      <c r="BQ17" s="7">
        <v>2</v>
      </c>
      <c r="BR17" s="7"/>
      <c r="BS17" s="7"/>
      <c r="BT17" s="7"/>
      <c r="BZ17" t="s">
        <v>239</v>
      </c>
      <c r="CA17">
        <v>1</v>
      </c>
      <c r="CB17">
        <v>3</v>
      </c>
    </row>
    <row r="18" spans="1:81" ht="15" customHeight="1" x14ac:dyDescent="0.25">
      <c r="A18" t="s">
        <v>30</v>
      </c>
      <c r="B18">
        <v>0</v>
      </c>
      <c r="C18">
        <v>0</v>
      </c>
      <c r="D18">
        <v>0</v>
      </c>
      <c r="E18">
        <v>0</v>
      </c>
      <c r="F18">
        <v>2</v>
      </c>
      <c r="G18">
        <v>1</v>
      </c>
      <c r="H18" s="7">
        <v>3</v>
      </c>
      <c r="I18" s="7">
        <f>Tabela1[[#This Row],[PARTICIPAÇÃO EFETIVA CONSELHO SOMA DE UC]]/Tabela1[[#This Row],[TOTAL de UC]]</f>
        <v>0</v>
      </c>
      <c r="J18" s="7">
        <f>Tabela1[[#This Row],[TERMO DE COOPERAÇÃO EST]]/Tabela1[[#This Row],[TOTAL de UC EST]]</f>
        <v>0</v>
      </c>
      <c r="K18" s="7">
        <f>Tabela1[[#This Row],[PLANO DE GESTAO MUNI]]</f>
        <v>0</v>
      </c>
      <c r="L18" s="8">
        <f>SUM(Tabela1[[#This Row],[Calculo PEC]:[Cálculo PG]])</f>
        <v>0</v>
      </c>
      <c r="N18">
        <v>17</v>
      </c>
      <c r="O18" t="s">
        <v>8</v>
      </c>
      <c r="P18">
        <v>12</v>
      </c>
      <c r="Q18">
        <v>2390</v>
      </c>
      <c r="R18">
        <v>0</v>
      </c>
      <c r="S18" t="s">
        <v>300</v>
      </c>
      <c r="T18" t="s">
        <v>506</v>
      </c>
      <c r="U18" t="s">
        <v>442</v>
      </c>
      <c r="V18" t="s">
        <v>507</v>
      </c>
      <c r="W18" s="1">
        <v>37034</v>
      </c>
      <c r="X18" t="s">
        <v>186</v>
      </c>
      <c r="Y18" t="s">
        <v>444</v>
      </c>
      <c r="Z18" t="s">
        <v>445</v>
      </c>
      <c r="AA18" t="s">
        <v>70</v>
      </c>
      <c r="AB18" t="s">
        <v>508</v>
      </c>
      <c r="AC18" t="s">
        <v>508</v>
      </c>
      <c r="AD18" t="s">
        <v>509</v>
      </c>
      <c r="AE18" t="s">
        <v>70</v>
      </c>
      <c r="AF18" t="s">
        <v>70</v>
      </c>
      <c r="AG18" t="s">
        <v>70</v>
      </c>
      <c r="AH18">
        <v>1.1752</v>
      </c>
      <c r="AI18">
        <v>1.18E-2</v>
      </c>
      <c r="AJ18" t="s">
        <v>70</v>
      </c>
      <c r="AK18" t="s">
        <v>70</v>
      </c>
      <c r="AL18" t="s">
        <v>70</v>
      </c>
      <c r="AM18" t="s">
        <v>70</v>
      </c>
      <c r="AN18" t="s">
        <v>510</v>
      </c>
      <c r="AO18">
        <v>0</v>
      </c>
      <c r="AP18">
        <v>0</v>
      </c>
      <c r="AQ18" t="s">
        <v>452</v>
      </c>
      <c r="AR18" s="1">
        <v>45798</v>
      </c>
      <c r="AS18" t="s">
        <v>452</v>
      </c>
      <c r="AT18" s="1">
        <v>45798</v>
      </c>
      <c r="AU18">
        <v>9.9999999999999995E-7</v>
      </c>
      <c r="AV18">
        <v>4.594E-3</v>
      </c>
      <c r="AW18">
        <v>28</v>
      </c>
      <c r="AX18">
        <v>2384</v>
      </c>
      <c r="AY18">
        <v>43</v>
      </c>
      <c r="AZ18" t="s">
        <v>67</v>
      </c>
      <c r="BA18" t="s">
        <v>68</v>
      </c>
      <c r="BB18" s="1">
        <v>27893</v>
      </c>
      <c r="BC18">
        <v>5107958</v>
      </c>
      <c r="BD18">
        <v>1163353.1029999999</v>
      </c>
      <c r="BE18">
        <v>11633.53103</v>
      </c>
      <c r="BF18" t="s">
        <v>70</v>
      </c>
      <c r="BG18">
        <v>4.594E-3</v>
      </c>
      <c r="BH18">
        <v>9.9999999999999995E-7</v>
      </c>
      <c r="BM18" s="6" t="s">
        <v>239</v>
      </c>
      <c r="BN18" s="7">
        <v>1</v>
      </c>
      <c r="BO18" s="7">
        <v>3</v>
      </c>
      <c r="BP18" s="7"/>
      <c r="BQ18" s="7">
        <v>4</v>
      </c>
      <c r="BR18" s="7"/>
      <c r="BS18" s="7"/>
      <c r="BT18" s="7"/>
      <c r="BZ18" t="s">
        <v>192</v>
      </c>
      <c r="CA18">
        <v>3</v>
      </c>
    </row>
    <row r="19" spans="1:81" ht="15" customHeight="1" x14ac:dyDescent="0.25">
      <c r="A19" t="s">
        <v>101</v>
      </c>
      <c r="B19">
        <v>0</v>
      </c>
      <c r="C19">
        <v>0</v>
      </c>
      <c r="D19">
        <v>0</v>
      </c>
      <c r="E19">
        <v>0</v>
      </c>
      <c r="F19">
        <v>2</v>
      </c>
      <c r="G19">
        <v>0</v>
      </c>
      <c r="H19" s="7">
        <v>2</v>
      </c>
      <c r="I19" s="7">
        <f>Tabela1[[#This Row],[PARTICIPAÇÃO EFETIVA CONSELHO SOMA DE UC]]/Tabela1[[#This Row],[TOTAL de UC]]</f>
        <v>0</v>
      </c>
      <c r="J19" s="7">
        <f>Tabela1[[#This Row],[TERMO DE COOPERAÇÃO EST]]/Tabela1[[#This Row],[TOTAL de UC EST]]</f>
        <v>0</v>
      </c>
      <c r="K19" s="7">
        <f>Tabela1[[#This Row],[PLANO DE GESTAO MUNI]]</f>
        <v>0</v>
      </c>
      <c r="L19" s="8">
        <f>SUM(Tabela1[[#This Row],[Calculo PEC]:[Cálculo PG]])</f>
        <v>0</v>
      </c>
      <c r="N19">
        <v>18</v>
      </c>
      <c r="O19" t="s">
        <v>8</v>
      </c>
      <c r="P19">
        <v>13</v>
      </c>
      <c r="Q19">
        <v>2300</v>
      </c>
      <c r="R19">
        <v>0</v>
      </c>
      <c r="S19" t="s">
        <v>328</v>
      </c>
      <c r="T19" t="s">
        <v>511</v>
      </c>
      <c r="U19" t="s">
        <v>317</v>
      </c>
      <c r="V19" t="s">
        <v>512</v>
      </c>
      <c r="W19" s="1">
        <v>35793</v>
      </c>
      <c r="X19" t="s">
        <v>220</v>
      </c>
      <c r="Y19" t="s">
        <v>461</v>
      </c>
      <c r="Z19" t="s">
        <v>445</v>
      </c>
      <c r="AA19" t="s">
        <v>469</v>
      </c>
      <c r="AB19" t="s">
        <v>481</v>
      </c>
      <c r="AC19" t="s">
        <v>481</v>
      </c>
      <c r="AD19" t="s">
        <v>513</v>
      </c>
      <c r="AE19" t="s">
        <v>469</v>
      </c>
      <c r="AF19" s="10">
        <v>3624.5707000000002</v>
      </c>
      <c r="AG19">
        <v>36.245707000000003</v>
      </c>
      <c r="AH19">
        <v>3623.2395000000001</v>
      </c>
      <c r="AI19">
        <v>36.232399999999998</v>
      </c>
      <c r="AJ19" t="s">
        <v>458</v>
      </c>
      <c r="AK19" t="s">
        <v>469</v>
      </c>
      <c r="AL19" t="s">
        <v>458</v>
      </c>
      <c r="AM19" t="s">
        <v>469</v>
      </c>
      <c r="AN19" t="s">
        <v>514</v>
      </c>
      <c r="AO19">
        <v>0</v>
      </c>
      <c r="AP19">
        <v>0</v>
      </c>
      <c r="AQ19" t="s">
        <v>452</v>
      </c>
      <c r="AR19" s="1">
        <v>45798</v>
      </c>
      <c r="AS19" t="s">
        <v>452</v>
      </c>
      <c r="AT19" s="1">
        <v>45798</v>
      </c>
      <c r="AU19">
        <v>3.0660000000000001E-3</v>
      </c>
      <c r="AV19">
        <v>0.41055999999999998</v>
      </c>
      <c r="AW19">
        <v>114</v>
      </c>
      <c r="AX19">
        <v>2480</v>
      </c>
      <c r="AY19">
        <v>96</v>
      </c>
      <c r="AZ19" t="s">
        <v>159</v>
      </c>
      <c r="BA19" t="s">
        <v>160</v>
      </c>
      <c r="BB19" s="1">
        <v>32693</v>
      </c>
      <c r="BC19">
        <v>5107602</v>
      </c>
      <c r="BD19">
        <v>482792.86969999998</v>
      </c>
      <c r="BE19">
        <v>4827.9286970000003</v>
      </c>
      <c r="BF19" t="s">
        <v>70</v>
      </c>
      <c r="BG19">
        <v>0.40348200000000001</v>
      </c>
      <c r="BH19">
        <v>2.849E-3</v>
      </c>
      <c r="BM19" s="6" t="s">
        <v>192</v>
      </c>
      <c r="BN19" s="7">
        <v>3</v>
      </c>
      <c r="BO19" s="7"/>
      <c r="BP19" s="7"/>
      <c r="BQ19" s="7">
        <v>3</v>
      </c>
      <c r="BR19" s="7"/>
      <c r="BS19" s="7"/>
      <c r="BT19" s="7"/>
      <c r="BZ19" t="s">
        <v>196</v>
      </c>
      <c r="CA19">
        <v>7</v>
      </c>
      <c r="CB19">
        <v>3</v>
      </c>
      <c r="CC19">
        <v>1</v>
      </c>
    </row>
    <row r="20" spans="1:81" ht="15" customHeight="1" x14ac:dyDescent="0.25">
      <c r="A20" t="s">
        <v>217</v>
      </c>
      <c r="B20">
        <v>0</v>
      </c>
      <c r="C20">
        <v>0</v>
      </c>
      <c r="D20">
        <v>0</v>
      </c>
      <c r="E20">
        <v>0</v>
      </c>
      <c r="F20">
        <v>2</v>
      </c>
      <c r="G20">
        <v>0</v>
      </c>
      <c r="H20" s="7">
        <v>2</v>
      </c>
      <c r="I20" s="7">
        <f>Tabela1[[#This Row],[PARTICIPAÇÃO EFETIVA CONSELHO SOMA DE UC]]/Tabela1[[#This Row],[TOTAL de UC]]</f>
        <v>0</v>
      </c>
      <c r="J20" s="7">
        <f>Tabela1[[#This Row],[TERMO DE COOPERAÇÃO EST]]/Tabela1[[#This Row],[TOTAL de UC EST]]</f>
        <v>0</v>
      </c>
      <c r="K20" s="7">
        <f>Tabela1[[#This Row],[PLANO DE GESTAO MUNI]]</f>
        <v>0</v>
      </c>
      <c r="L20" s="8">
        <f>SUM(Tabela1[[#This Row],[Calculo PEC]:[Cálculo PG]])</f>
        <v>0</v>
      </c>
      <c r="N20">
        <v>19</v>
      </c>
      <c r="O20" t="s">
        <v>8</v>
      </c>
      <c r="P20">
        <v>14</v>
      </c>
      <c r="Q20">
        <v>2372</v>
      </c>
      <c r="R20">
        <v>0</v>
      </c>
      <c r="S20" t="s">
        <v>197</v>
      </c>
      <c r="T20" t="s">
        <v>515</v>
      </c>
      <c r="U20" t="s">
        <v>184</v>
      </c>
      <c r="V20" t="s">
        <v>516</v>
      </c>
      <c r="W20" s="1">
        <v>37224</v>
      </c>
      <c r="X20" t="s">
        <v>186</v>
      </c>
      <c r="Y20" t="s">
        <v>461</v>
      </c>
      <c r="Z20" t="s">
        <v>469</v>
      </c>
      <c r="AA20" t="s">
        <v>445</v>
      </c>
      <c r="AB20" t="s">
        <v>517</v>
      </c>
      <c r="AC20" t="s">
        <v>517</v>
      </c>
      <c r="AD20" t="s">
        <v>518</v>
      </c>
      <c r="AE20" t="s">
        <v>445</v>
      </c>
      <c r="AF20" t="s">
        <v>458</v>
      </c>
      <c r="AG20" t="s">
        <v>458</v>
      </c>
      <c r="AH20">
        <v>9230.7338999999993</v>
      </c>
      <c r="AI20">
        <v>92.307299999999998</v>
      </c>
      <c r="AJ20" t="s">
        <v>446</v>
      </c>
      <c r="AK20" t="s">
        <v>445</v>
      </c>
      <c r="AL20" t="s">
        <v>445</v>
      </c>
      <c r="AM20" t="s">
        <v>445</v>
      </c>
      <c r="AN20" t="s">
        <v>519</v>
      </c>
      <c r="AO20">
        <v>0</v>
      </c>
      <c r="AP20">
        <v>0</v>
      </c>
      <c r="AQ20" t="s">
        <v>452</v>
      </c>
      <c r="AR20" s="1">
        <v>45798</v>
      </c>
      <c r="AS20" t="s">
        <v>452</v>
      </c>
      <c r="AT20" s="1">
        <v>45798</v>
      </c>
      <c r="AU20">
        <v>7.842E-3</v>
      </c>
      <c r="AV20">
        <v>1.4850680000000001</v>
      </c>
      <c r="AW20">
        <v>1</v>
      </c>
      <c r="AX20">
        <v>2360</v>
      </c>
      <c r="AY20">
        <v>25</v>
      </c>
      <c r="AZ20" t="s">
        <v>198</v>
      </c>
      <c r="BA20" t="s">
        <v>190</v>
      </c>
      <c r="BB20" s="1">
        <v>45296</v>
      </c>
      <c r="BC20">
        <v>5100300</v>
      </c>
      <c r="BD20">
        <v>510436.93459999998</v>
      </c>
      <c r="BE20">
        <v>5104.3693000000003</v>
      </c>
      <c r="BF20" t="s">
        <v>70</v>
      </c>
      <c r="BG20">
        <v>1.4887870000000001</v>
      </c>
      <c r="BH20">
        <v>7.7520000000000002E-3</v>
      </c>
      <c r="BM20" s="6" t="s">
        <v>196</v>
      </c>
      <c r="BN20" s="7">
        <v>7</v>
      </c>
      <c r="BO20" s="7">
        <v>3</v>
      </c>
      <c r="BP20" s="7">
        <v>1</v>
      </c>
      <c r="BQ20" s="7">
        <v>11</v>
      </c>
      <c r="BR20" s="7"/>
      <c r="BS20" s="7"/>
      <c r="BT20" s="7"/>
      <c r="BZ20" t="s">
        <v>285</v>
      </c>
      <c r="CC20">
        <v>1</v>
      </c>
    </row>
    <row r="21" spans="1:81" ht="15" customHeight="1" x14ac:dyDescent="0.25">
      <c r="A21" t="s">
        <v>239</v>
      </c>
      <c r="B21">
        <v>0</v>
      </c>
      <c r="C21">
        <v>0</v>
      </c>
      <c r="D21">
        <v>0</v>
      </c>
      <c r="E21">
        <v>0</v>
      </c>
      <c r="F21">
        <v>1</v>
      </c>
      <c r="G21">
        <v>3</v>
      </c>
      <c r="H21" s="7">
        <v>4</v>
      </c>
      <c r="I21" s="7">
        <f>Tabela1[[#This Row],[PARTICIPAÇÃO EFETIVA CONSELHO SOMA DE UC]]/Tabela1[[#This Row],[TOTAL de UC]]</f>
        <v>0</v>
      </c>
      <c r="J21" s="7">
        <f>Tabela1[[#This Row],[TERMO DE COOPERAÇÃO EST]]/Tabela1[[#This Row],[TOTAL de UC EST]]</f>
        <v>0</v>
      </c>
      <c r="K21" s="7">
        <f>Tabela1[[#This Row],[PLANO DE GESTAO MUNI]]</f>
        <v>0</v>
      </c>
      <c r="L21" s="8">
        <f>SUM(Tabela1[[#This Row],[Calculo PEC]:[Cálculo PG]])</f>
        <v>0</v>
      </c>
      <c r="N21">
        <v>20</v>
      </c>
      <c r="O21" t="s">
        <v>8</v>
      </c>
      <c r="P21">
        <v>15</v>
      </c>
      <c r="Q21">
        <v>2373</v>
      </c>
      <c r="R21">
        <v>65</v>
      </c>
      <c r="S21" t="s">
        <v>520</v>
      </c>
      <c r="T21" t="s">
        <v>521</v>
      </c>
      <c r="U21" t="s">
        <v>442</v>
      </c>
      <c r="V21" t="s">
        <v>522</v>
      </c>
      <c r="W21" s="1">
        <v>43348</v>
      </c>
      <c r="X21" t="s">
        <v>186</v>
      </c>
      <c r="Y21" t="s">
        <v>444</v>
      </c>
      <c r="Z21" t="s">
        <v>445</v>
      </c>
      <c r="AA21" t="s">
        <v>446</v>
      </c>
      <c r="AB21" t="s">
        <v>523</v>
      </c>
      <c r="AC21" t="s">
        <v>523</v>
      </c>
      <c r="AD21">
        <v>116.99769999999999</v>
      </c>
      <c r="AE21" t="s">
        <v>445</v>
      </c>
      <c r="AF21" t="s">
        <v>458</v>
      </c>
      <c r="AG21" t="s">
        <v>458</v>
      </c>
      <c r="AH21">
        <v>116.9978</v>
      </c>
      <c r="AI21">
        <v>1.17</v>
      </c>
      <c r="AJ21" t="s">
        <v>70</v>
      </c>
      <c r="AK21" t="s">
        <v>469</v>
      </c>
      <c r="AL21" t="s">
        <v>446</v>
      </c>
      <c r="AM21" t="s">
        <v>445</v>
      </c>
      <c r="AN21" t="s">
        <v>70</v>
      </c>
      <c r="AO21">
        <v>0</v>
      </c>
      <c r="AP21">
        <v>0</v>
      </c>
      <c r="AQ21" t="s">
        <v>452</v>
      </c>
      <c r="AR21" s="1">
        <v>45798</v>
      </c>
      <c r="AS21" t="s">
        <v>452</v>
      </c>
      <c r="AT21" s="1">
        <v>45798</v>
      </c>
      <c r="AU21">
        <v>9.7E-5</v>
      </c>
      <c r="AV21">
        <v>6.2743999999999994E-2</v>
      </c>
      <c r="AW21">
        <v>57</v>
      </c>
      <c r="AX21">
        <v>2408</v>
      </c>
      <c r="AY21">
        <v>69</v>
      </c>
      <c r="AZ21" t="s">
        <v>391</v>
      </c>
      <c r="BA21" t="s">
        <v>524</v>
      </c>
      <c r="BB21" s="1">
        <v>38001</v>
      </c>
      <c r="BC21">
        <v>5108055</v>
      </c>
      <c r="BD21">
        <v>240071.492</v>
      </c>
      <c r="BE21">
        <v>2400.7149199999999</v>
      </c>
      <c r="BF21" t="s">
        <v>70</v>
      </c>
      <c r="BG21">
        <v>6.2743999999999994E-2</v>
      </c>
      <c r="BH21">
        <v>9.7E-5</v>
      </c>
      <c r="BM21" s="6" t="s">
        <v>285</v>
      </c>
      <c r="BN21" s="7"/>
      <c r="BO21" s="7"/>
      <c r="BP21" s="7">
        <v>1</v>
      </c>
      <c r="BQ21" s="7">
        <v>1</v>
      </c>
      <c r="BR21" s="7"/>
      <c r="BS21" s="7"/>
      <c r="BT21" s="7"/>
      <c r="BZ21" t="s">
        <v>83</v>
      </c>
      <c r="CA21">
        <v>2</v>
      </c>
      <c r="CB21">
        <v>1</v>
      </c>
    </row>
    <row r="22" spans="1:81" ht="15" customHeight="1" x14ac:dyDescent="0.25">
      <c r="A22" t="s">
        <v>192</v>
      </c>
      <c r="B22">
        <v>0</v>
      </c>
      <c r="C22">
        <v>0</v>
      </c>
      <c r="D22">
        <v>0</v>
      </c>
      <c r="E22">
        <v>0</v>
      </c>
      <c r="F22">
        <v>3</v>
      </c>
      <c r="G22">
        <v>0</v>
      </c>
      <c r="H22" s="7">
        <v>3</v>
      </c>
      <c r="I22" s="7">
        <f>Tabela1[[#This Row],[PARTICIPAÇÃO EFETIVA CONSELHO SOMA DE UC]]/Tabela1[[#This Row],[TOTAL de UC]]</f>
        <v>0</v>
      </c>
      <c r="J22" s="7">
        <f>Tabela1[[#This Row],[TERMO DE COOPERAÇÃO EST]]/Tabela1[[#This Row],[TOTAL de UC EST]]</f>
        <v>0</v>
      </c>
      <c r="K22" s="7">
        <f>Tabela1[[#This Row],[PLANO DE GESTAO MUNI]]</f>
        <v>0</v>
      </c>
      <c r="L22" s="8">
        <f>SUM(Tabela1[[#This Row],[Calculo PEC]:[Cálculo PG]])</f>
        <v>0</v>
      </c>
      <c r="N22">
        <v>21</v>
      </c>
      <c r="O22" t="s">
        <v>8</v>
      </c>
      <c r="P22">
        <v>16</v>
      </c>
      <c r="Q22">
        <v>2374</v>
      </c>
      <c r="R22">
        <v>0</v>
      </c>
      <c r="S22" t="s">
        <v>284</v>
      </c>
      <c r="T22" t="s">
        <v>525</v>
      </c>
      <c r="U22" t="s">
        <v>442</v>
      </c>
      <c r="V22" t="s">
        <v>526</v>
      </c>
      <c r="W22" s="1">
        <v>43067</v>
      </c>
      <c r="X22" t="s">
        <v>186</v>
      </c>
      <c r="Y22" t="s">
        <v>444</v>
      </c>
      <c r="Z22" t="s">
        <v>445</v>
      </c>
      <c r="AA22" t="s">
        <v>70</v>
      </c>
      <c r="AB22" t="s">
        <v>527</v>
      </c>
      <c r="AC22" t="s">
        <v>527</v>
      </c>
      <c r="AD22" t="s">
        <v>528</v>
      </c>
      <c r="AE22" t="s">
        <v>70</v>
      </c>
      <c r="AF22" t="s">
        <v>70</v>
      </c>
      <c r="AG22" t="s">
        <v>70</v>
      </c>
      <c r="AH22">
        <v>21.163699999999999</v>
      </c>
      <c r="AI22">
        <v>0.21160000000000001</v>
      </c>
      <c r="AJ22" t="s">
        <v>70</v>
      </c>
      <c r="AK22" t="s">
        <v>70</v>
      </c>
      <c r="AL22" t="s">
        <v>70</v>
      </c>
      <c r="AM22" t="s">
        <v>70</v>
      </c>
      <c r="AN22" t="s">
        <v>458</v>
      </c>
      <c r="AO22">
        <v>0</v>
      </c>
      <c r="AP22">
        <v>0</v>
      </c>
      <c r="AQ22" t="s">
        <v>452</v>
      </c>
      <c r="AR22" s="1">
        <v>45798</v>
      </c>
      <c r="AS22" t="s">
        <v>452</v>
      </c>
      <c r="AT22" s="1">
        <v>45798</v>
      </c>
      <c r="AU22">
        <v>1.8E-5</v>
      </c>
      <c r="AV22">
        <v>1.8748999999999998E-2</v>
      </c>
      <c r="AW22">
        <v>119</v>
      </c>
      <c r="AX22">
        <v>2485</v>
      </c>
      <c r="AY22">
        <v>7</v>
      </c>
      <c r="AZ22" t="s">
        <v>285</v>
      </c>
      <c r="BA22" t="s">
        <v>286</v>
      </c>
      <c r="BB22" s="1">
        <v>35823</v>
      </c>
      <c r="BC22">
        <v>5103056</v>
      </c>
      <c r="BD22">
        <v>384484.82659999997</v>
      </c>
      <c r="BE22">
        <v>3844.848266</v>
      </c>
      <c r="BF22" t="s">
        <v>70</v>
      </c>
      <c r="BG22">
        <v>1.8748999999999998E-2</v>
      </c>
      <c r="BH22">
        <v>1.8E-5</v>
      </c>
      <c r="BM22" s="6" t="s">
        <v>83</v>
      </c>
      <c r="BN22" s="7">
        <v>2</v>
      </c>
      <c r="BO22" s="7">
        <v>1</v>
      </c>
      <c r="BP22" s="7"/>
      <c r="BQ22" s="7">
        <v>3</v>
      </c>
      <c r="BR22" s="7"/>
      <c r="BS22" s="7"/>
      <c r="BT22" s="7"/>
      <c r="BZ22" t="s">
        <v>304</v>
      </c>
      <c r="CC22">
        <v>2</v>
      </c>
    </row>
    <row r="23" spans="1:81" ht="15" customHeight="1" x14ac:dyDescent="0.25">
      <c r="A23" t="s">
        <v>196</v>
      </c>
      <c r="B23">
        <v>0</v>
      </c>
      <c r="C23">
        <v>0</v>
      </c>
      <c r="D23">
        <v>0</v>
      </c>
      <c r="E23">
        <v>1</v>
      </c>
      <c r="F23">
        <v>7</v>
      </c>
      <c r="G23">
        <v>3</v>
      </c>
      <c r="H23" s="7">
        <v>11</v>
      </c>
      <c r="I23" s="7">
        <f>Tabela1[[#This Row],[PARTICIPAÇÃO EFETIVA CONSELHO SOMA DE UC]]/Tabela1[[#This Row],[TOTAL de UC]]</f>
        <v>0</v>
      </c>
      <c r="J23" s="7">
        <f>Tabela1[[#This Row],[TERMO DE COOPERAÇÃO EST]]/Tabela1[[#This Row],[TOTAL de UC EST]]</f>
        <v>0</v>
      </c>
      <c r="K23" s="7">
        <f>Tabela1[[#This Row],[PLANO DE GESTAO MUNI]]</f>
        <v>0</v>
      </c>
      <c r="L23" s="8">
        <f>SUM(Tabela1[[#This Row],[Calculo PEC]:[Cálculo PG]])</f>
        <v>0</v>
      </c>
      <c r="N23">
        <v>22</v>
      </c>
      <c r="O23" t="s">
        <v>8</v>
      </c>
      <c r="P23">
        <v>17</v>
      </c>
      <c r="Q23">
        <v>2375</v>
      </c>
      <c r="R23">
        <v>0</v>
      </c>
      <c r="S23" t="s">
        <v>322</v>
      </c>
      <c r="T23" t="s">
        <v>529</v>
      </c>
      <c r="U23" t="s">
        <v>317</v>
      </c>
      <c r="V23" t="s">
        <v>530</v>
      </c>
      <c r="W23" s="1">
        <v>40806</v>
      </c>
      <c r="X23" t="s">
        <v>183</v>
      </c>
      <c r="Y23" t="s">
        <v>444</v>
      </c>
      <c r="Z23" t="s">
        <v>445</v>
      </c>
      <c r="AA23" t="s">
        <v>446</v>
      </c>
      <c r="AB23" t="s">
        <v>531</v>
      </c>
      <c r="AC23" t="s">
        <v>531</v>
      </c>
      <c r="AD23" t="s">
        <v>532</v>
      </c>
      <c r="AE23" t="s">
        <v>70</v>
      </c>
      <c r="AF23" t="s">
        <v>70</v>
      </c>
      <c r="AG23" t="s">
        <v>70</v>
      </c>
      <c r="AH23">
        <v>516.26859999999999</v>
      </c>
      <c r="AI23">
        <v>5.1627000000000001</v>
      </c>
      <c r="AJ23" t="s">
        <v>458</v>
      </c>
      <c r="AK23" t="s">
        <v>445</v>
      </c>
      <c r="AL23" t="s">
        <v>458</v>
      </c>
      <c r="AM23" t="s">
        <v>70</v>
      </c>
      <c r="AN23" t="s">
        <v>458</v>
      </c>
      <c r="AO23">
        <v>0</v>
      </c>
      <c r="AP23">
        <v>0</v>
      </c>
      <c r="AQ23" t="s">
        <v>452</v>
      </c>
      <c r="AR23" s="1">
        <v>45798</v>
      </c>
      <c r="AS23" t="s">
        <v>452</v>
      </c>
      <c r="AT23" s="1">
        <v>45798</v>
      </c>
      <c r="AU23">
        <v>4.3100000000000001E-4</v>
      </c>
      <c r="AV23">
        <v>0.116199</v>
      </c>
      <c r="AW23">
        <v>46</v>
      </c>
      <c r="AX23">
        <v>2420</v>
      </c>
      <c r="AY23">
        <v>132</v>
      </c>
      <c r="AZ23" t="s">
        <v>137</v>
      </c>
      <c r="BA23" t="s">
        <v>138</v>
      </c>
      <c r="BB23" s="1">
        <v>33591</v>
      </c>
      <c r="BC23">
        <v>5108907</v>
      </c>
      <c r="BD23">
        <v>1154452.392</v>
      </c>
      <c r="BE23">
        <v>11544.52392</v>
      </c>
      <c r="BF23" t="s">
        <v>70</v>
      </c>
      <c r="BG23">
        <v>0.116199</v>
      </c>
      <c r="BH23">
        <v>4.3100000000000001E-4</v>
      </c>
      <c r="BM23" s="6" t="s">
        <v>304</v>
      </c>
      <c r="BN23" s="7"/>
      <c r="BO23" s="7"/>
      <c r="BP23" s="7">
        <v>2</v>
      </c>
      <c r="BQ23" s="7">
        <v>2</v>
      </c>
      <c r="BR23" s="7"/>
      <c r="BS23" s="7"/>
      <c r="BT23" s="7"/>
      <c r="BZ23" t="s">
        <v>20</v>
      </c>
      <c r="CA23">
        <v>5</v>
      </c>
      <c r="CB23">
        <v>2</v>
      </c>
    </row>
    <row r="24" spans="1:81" ht="15" customHeight="1" x14ac:dyDescent="0.25">
      <c r="A24" t="s">
        <v>83</v>
      </c>
      <c r="B24">
        <v>0</v>
      </c>
      <c r="C24">
        <v>0</v>
      </c>
      <c r="D24">
        <v>0</v>
      </c>
      <c r="E24">
        <v>0</v>
      </c>
      <c r="F24">
        <v>2</v>
      </c>
      <c r="G24">
        <v>1</v>
      </c>
      <c r="H24" s="7">
        <v>3</v>
      </c>
      <c r="I24" s="7">
        <f>Tabela1[[#This Row],[PARTICIPAÇÃO EFETIVA CONSELHO SOMA DE UC]]/Tabela1[[#This Row],[TOTAL de UC]]</f>
        <v>0</v>
      </c>
      <c r="J24" s="7">
        <f>Tabela1[[#This Row],[TERMO DE COOPERAÇÃO EST]]/Tabela1[[#This Row],[TOTAL de UC EST]]</f>
        <v>0</v>
      </c>
      <c r="K24" s="7">
        <f>Tabela1[[#This Row],[PLANO DE GESTAO MUNI]]</f>
        <v>0</v>
      </c>
      <c r="L24" s="8">
        <f>SUM(Tabela1[[#This Row],[Calculo PEC]:[Cálculo PG]])</f>
        <v>0</v>
      </c>
      <c r="N24">
        <v>23</v>
      </c>
      <c r="O24" t="s">
        <v>8</v>
      </c>
      <c r="P24">
        <v>18</v>
      </c>
      <c r="Q24">
        <v>2265</v>
      </c>
      <c r="R24">
        <v>0</v>
      </c>
      <c r="S24" t="s">
        <v>232</v>
      </c>
      <c r="T24" t="s">
        <v>533</v>
      </c>
      <c r="U24" t="s">
        <v>184</v>
      </c>
      <c r="V24" t="s">
        <v>534</v>
      </c>
      <c r="W24" s="1">
        <v>37224</v>
      </c>
      <c r="X24" t="s">
        <v>186</v>
      </c>
      <c r="Y24" t="s">
        <v>461</v>
      </c>
      <c r="Z24" t="s">
        <v>469</v>
      </c>
      <c r="AA24" t="s">
        <v>445</v>
      </c>
      <c r="AB24" t="s">
        <v>517</v>
      </c>
      <c r="AC24" t="s">
        <v>517</v>
      </c>
      <c r="AD24" t="s">
        <v>535</v>
      </c>
      <c r="AE24" t="s">
        <v>445</v>
      </c>
      <c r="AF24" t="s">
        <v>458</v>
      </c>
      <c r="AG24" t="s">
        <v>458</v>
      </c>
      <c r="AH24">
        <v>48922.640500000001</v>
      </c>
      <c r="AI24">
        <v>489.22640000000001</v>
      </c>
      <c r="AJ24" t="s">
        <v>446</v>
      </c>
      <c r="AK24" t="s">
        <v>445</v>
      </c>
      <c r="AL24" t="s">
        <v>445</v>
      </c>
      <c r="AM24" t="s">
        <v>445</v>
      </c>
      <c r="AN24" t="s">
        <v>519</v>
      </c>
      <c r="AO24">
        <v>0</v>
      </c>
      <c r="AP24">
        <v>0</v>
      </c>
      <c r="AQ24" t="s">
        <v>452</v>
      </c>
      <c r="AR24" s="1">
        <v>45798</v>
      </c>
      <c r="AS24" t="s">
        <v>452</v>
      </c>
      <c r="AT24" s="1">
        <v>45798</v>
      </c>
      <c r="AU24">
        <v>4.147E-2</v>
      </c>
      <c r="AV24">
        <v>1.310314</v>
      </c>
      <c r="AW24">
        <v>1</v>
      </c>
      <c r="AX24">
        <v>2360</v>
      </c>
      <c r="AY24">
        <v>25</v>
      </c>
      <c r="AZ24" t="s">
        <v>198</v>
      </c>
      <c r="BA24" t="s">
        <v>190</v>
      </c>
      <c r="BB24" s="1">
        <v>45296</v>
      </c>
      <c r="BC24">
        <v>5100300</v>
      </c>
      <c r="BD24">
        <v>510436.93459999998</v>
      </c>
      <c r="BE24">
        <v>5104.3693000000003</v>
      </c>
      <c r="BF24" t="s">
        <v>70</v>
      </c>
      <c r="BG24">
        <v>1.308991</v>
      </c>
      <c r="BH24">
        <v>4.1468999999999999E-2</v>
      </c>
      <c r="BM24" s="6" t="s">
        <v>20</v>
      </c>
      <c r="BN24" s="7">
        <v>5</v>
      </c>
      <c r="BO24" s="7">
        <v>2</v>
      </c>
      <c r="BP24" s="7"/>
      <c r="BQ24" s="7">
        <v>7</v>
      </c>
      <c r="BR24" s="7"/>
      <c r="BS24" s="7"/>
      <c r="BT24" s="7"/>
      <c r="BZ24" t="s">
        <v>61</v>
      </c>
      <c r="CA24">
        <v>2</v>
      </c>
      <c r="CB24">
        <v>1</v>
      </c>
    </row>
    <row r="25" spans="1:81" ht="15" customHeight="1" x14ac:dyDescent="0.25">
      <c r="A25" t="s">
        <v>20</v>
      </c>
      <c r="B25">
        <v>0</v>
      </c>
      <c r="C25">
        <v>0</v>
      </c>
      <c r="D25">
        <v>0</v>
      </c>
      <c r="E25">
        <v>0</v>
      </c>
      <c r="F25">
        <v>5</v>
      </c>
      <c r="G25">
        <v>2</v>
      </c>
      <c r="H25" s="7">
        <v>7</v>
      </c>
      <c r="I25" s="7">
        <f>Tabela1[[#This Row],[PARTICIPAÇÃO EFETIVA CONSELHO SOMA DE UC]]/Tabela1[[#This Row],[TOTAL de UC]]</f>
        <v>0</v>
      </c>
      <c r="J25" s="7">
        <f>Tabela1[[#This Row],[TERMO DE COOPERAÇÃO EST]]/Tabela1[[#This Row],[TOTAL de UC EST]]</f>
        <v>0</v>
      </c>
      <c r="K25" s="7">
        <f>Tabela1[[#This Row],[PLANO DE GESTAO MUNI]]</f>
        <v>0</v>
      </c>
      <c r="L25" s="8">
        <f>SUM(Tabela1[[#This Row],[Calculo PEC]:[Cálculo PG]])</f>
        <v>0</v>
      </c>
      <c r="N25">
        <v>24</v>
      </c>
      <c r="O25" t="s">
        <v>8</v>
      </c>
      <c r="P25">
        <v>18</v>
      </c>
      <c r="Q25">
        <v>2265</v>
      </c>
      <c r="R25">
        <v>0</v>
      </c>
      <c r="S25" t="s">
        <v>232</v>
      </c>
      <c r="T25" t="s">
        <v>533</v>
      </c>
      <c r="U25" t="s">
        <v>184</v>
      </c>
      <c r="V25" t="s">
        <v>534</v>
      </c>
      <c r="W25" s="1">
        <v>37224</v>
      </c>
      <c r="X25" t="s">
        <v>186</v>
      </c>
      <c r="Y25" t="s">
        <v>461</v>
      </c>
      <c r="Z25" t="s">
        <v>469</v>
      </c>
      <c r="AA25" t="s">
        <v>445</v>
      </c>
      <c r="AB25" t="s">
        <v>517</v>
      </c>
      <c r="AC25" t="s">
        <v>517</v>
      </c>
      <c r="AD25" t="s">
        <v>535</v>
      </c>
      <c r="AE25" t="s">
        <v>445</v>
      </c>
      <c r="AF25" t="s">
        <v>458</v>
      </c>
      <c r="AG25" t="s">
        <v>458</v>
      </c>
      <c r="AH25">
        <v>48922.640500000001</v>
      </c>
      <c r="AI25">
        <v>489.22640000000001</v>
      </c>
      <c r="AJ25" t="s">
        <v>446</v>
      </c>
      <c r="AK25" t="s">
        <v>445</v>
      </c>
      <c r="AL25" t="s">
        <v>445</v>
      </c>
      <c r="AM25" t="s">
        <v>445</v>
      </c>
      <c r="AN25" t="s">
        <v>519</v>
      </c>
      <c r="AO25">
        <v>0</v>
      </c>
      <c r="AP25">
        <v>0</v>
      </c>
      <c r="AQ25" t="s">
        <v>452</v>
      </c>
      <c r="AR25" s="1">
        <v>45798</v>
      </c>
      <c r="AS25" t="s">
        <v>452</v>
      </c>
      <c r="AT25" s="1">
        <v>45798</v>
      </c>
      <c r="AU25">
        <v>4.147E-2</v>
      </c>
      <c r="AV25">
        <v>1.310314</v>
      </c>
      <c r="AW25">
        <v>66</v>
      </c>
      <c r="AX25">
        <v>2431</v>
      </c>
      <c r="AY25">
        <v>67</v>
      </c>
      <c r="AZ25" t="s">
        <v>348</v>
      </c>
      <c r="BA25" t="s">
        <v>536</v>
      </c>
      <c r="BB25" s="1">
        <v>23326</v>
      </c>
      <c r="BC25">
        <v>5100409</v>
      </c>
      <c r="BD25">
        <v>386172.68829999998</v>
      </c>
      <c r="BE25">
        <v>3861.7268829999998</v>
      </c>
      <c r="BF25" t="s">
        <v>70</v>
      </c>
      <c r="BG25">
        <v>1.2969E-2</v>
      </c>
      <c r="BH25">
        <v>9.9999999999999995E-7</v>
      </c>
      <c r="BM25" s="6" t="s">
        <v>61</v>
      </c>
      <c r="BN25" s="7">
        <v>2</v>
      </c>
      <c r="BO25" s="7">
        <v>1</v>
      </c>
      <c r="BP25" s="7"/>
      <c r="BQ25" s="7">
        <v>3</v>
      </c>
      <c r="BR25" s="7"/>
      <c r="BS25" s="7"/>
      <c r="BT25" s="7"/>
      <c r="BZ25" t="s">
        <v>194</v>
      </c>
      <c r="CA25">
        <v>7</v>
      </c>
      <c r="CB25">
        <v>3</v>
      </c>
      <c r="CC25">
        <v>1</v>
      </c>
    </row>
    <row r="26" spans="1:81" ht="15" customHeight="1" x14ac:dyDescent="0.25">
      <c r="A26" t="s">
        <v>61</v>
      </c>
      <c r="B26">
        <v>0</v>
      </c>
      <c r="C26">
        <v>0</v>
      </c>
      <c r="D26">
        <v>0</v>
      </c>
      <c r="E26">
        <v>0</v>
      </c>
      <c r="F26">
        <v>2</v>
      </c>
      <c r="G26">
        <v>1</v>
      </c>
      <c r="H26" s="7">
        <v>3</v>
      </c>
      <c r="I26" s="7">
        <f>Tabela1[[#This Row],[PARTICIPAÇÃO EFETIVA CONSELHO SOMA DE UC]]/Tabela1[[#This Row],[TOTAL de UC]]</f>
        <v>0</v>
      </c>
      <c r="J26" s="7">
        <f>Tabela1[[#This Row],[TERMO DE COOPERAÇÃO EST]]/Tabela1[[#This Row],[TOTAL de UC EST]]</f>
        <v>0</v>
      </c>
      <c r="K26" s="7">
        <f>Tabela1[[#This Row],[PLANO DE GESTAO MUNI]]</f>
        <v>0</v>
      </c>
      <c r="L26" s="8">
        <f>SUM(Tabela1[[#This Row],[Calculo PEC]:[Cálculo PG]])</f>
        <v>0</v>
      </c>
      <c r="N26">
        <v>25</v>
      </c>
      <c r="O26" t="s">
        <v>8</v>
      </c>
      <c r="P26">
        <v>19</v>
      </c>
      <c r="Q26">
        <v>2301</v>
      </c>
      <c r="R26">
        <v>0</v>
      </c>
      <c r="S26" t="s">
        <v>537</v>
      </c>
      <c r="T26" t="s">
        <v>538</v>
      </c>
      <c r="U26" t="s">
        <v>442</v>
      </c>
      <c r="V26" t="s">
        <v>539</v>
      </c>
      <c r="W26" s="1">
        <v>37475</v>
      </c>
      <c r="X26" t="s">
        <v>186</v>
      </c>
      <c r="Y26" t="s">
        <v>461</v>
      </c>
      <c r="Z26" t="s">
        <v>469</v>
      </c>
      <c r="AA26" t="s">
        <v>445</v>
      </c>
      <c r="AB26" t="s">
        <v>540</v>
      </c>
      <c r="AC26" t="s">
        <v>540</v>
      </c>
      <c r="AD26" t="s">
        <v>541</v>
      </c>
      <c r="AE26" t="s">
        <v>445</v>
      </c>
      <c r="AF26" t="s">
        <v>458</v>
      </c>
      <c r="AG26" t="s">
        <v>458</v>
      </c>
      <c r="AH26">
        <v>87.522900000000007</v>
      </c>
      <c r="AI26">
        <v>0.87519999999999998</v>
      </c>
      <c r="AJ26" t="s">
        <v>446</v>
      </c>
      <c r="AK26" t="s">
        <v>445</v>
      </c>
      <c r="AL26" t="s">
        <v>445</v>
      </c>
      <c r="AM26" t="s">
        <v>445</v>
      </c>
      <c r="AN26" t="s">
        <v>542</v>
      </c>
      <c r="AO26">
        <v>0</v>
      </c>
      <c r="AP26">
        <v>0</v>
      </c>
      <c r="AQ26" t="s">
        <v>452</v>
      </c>
      <c r="AR26" s="1">
        <v>45798</v>
      </c>
      <c r="AS26" t="s">
        <v>452</v>
      </c>
      <c r="AT26" s="1">
        <v>45798</v>
      </c>
      <c r="AU26">
        <v>7.4999999999999993E-5</v>
      </c>
      <c r="AV26">
        <v>3.7246000000000001E-2</v>
      </c>
      <c r="AW26">
        <v>26</v>
      </c>
      <c r="AX26">
        <v>2381</v>
      </c>
      <c r="AY26">
        <v>73</v>
      </c>
      <c r="AZ26" t="s">
        <v>189</v>
      </c>
      <c r="BA26" t="s">
        <v>190</v>
      </c>
      <c r="BB26" s="1">
        <v>45296</v>
      </c>
      <c r="BC26">
        <v>5100607</v>
      </c>
      <c r="BD26">
        <v>174716.4111</v>
      </c>
      <c r="BE26">
        <v>1747.1641</v>
      </c>
      <c r="BF26" t="s">
        <v>70</v>
      </c>
      <c r="BG26">
        <v>3.7246000000000001E-2</v>
      </c>
      <c r="BH26">
        <v>7.4999999999999993E-5</v>
      </c>
      <c r="BM26" s="6" t="s">
        <v>194</v>
      </c>
      <c r="BN26" s="7">
        <v>7</v>
      </c>
      <c r="BO26" s="7">
        <v>3</v>
      </c>
      <c r="BP26" s="7">
        <v>1</v>
      </c>
      <c r="BQ26" s="7">
        <v>11</v>
      </c>
      <c r="BR26" s="7"/>
      <c r="BS26" s="7"/>
      <c r="BT26" s="7"/>
      <c r="BZ26" t="s">
        <v>258</v>
      </c>
      <c r="CC26">
        <v>1</v>
      </c>
    </row>
    <row r="27" spans="1:81" ht="15" customHeight="1" x14ac:dyDescent="0.25">
      <c r="A27" t="s">
        <v>64</v>
      </c>
      <c r="B27">
        <v>0</v>
      </c>
      <c r="C27">
        <v>0</v>
      </c>
      <c r="D27">
        <v>0</v>
      </c>
      <c r="E27">
        <v>0</v>
      </c>
      <c r="F27">
        <v>2</v>
      </c>
      <c r="G27">
        <v>0</v>
      </c>
      <c r="H27" s="7">
        <v>2</v>
      </c>
      <c r="I27" s="7">
        <f>Tabela1[[#This Row],[PARTICIPAÇÃO EFETIVA CONSELHO SOMA DE UC]]/Tabela1[[#This Row],[TOTAL de UC]]</f>
        <v>0</v>
      </c>
      <c r="J27" s="7">
        <f>Tabela1[[#This Row],[TERMO DE COOPERAÇÃO EST]]/Tabela1[[#This Row],[TOTAL de UC EST]]</f>
        <v>0</v>
      </c>
      <c r="K27" s="7">
        <f>Tabela1[[#This Row],[PLANO DE GESTAO MUNI]]</f>
        <v>0</v>
      </c>
      <c r="L27" s="8">
        <f>SUM(Tabela1[[#This Row],[Calculo PEC]:[Cálculo PG]])</f>
        <v>0</v>
      </c>
      <c r="N27">
        <v>26</v>
      </c>
      <c r="O27" t="s">
        <v>8</v>
      </c>
      <c r="P27">
        <v>20</v>
      </c>
      <c r="Q27">
        <v>2302</v>
      </c>
      <c r="R27">
        <v>0</v>
      </c>
      <c r="S27" t="s">
        <v>543</v>
      </c>
      <c r="T27" t="s">
        <v>544</v>
      </c>
      <c r="U27" t="s">
        <v>442</v>
      </c>
      <c r="V27" t="s">
        <v>545</v>
      </c>
      <c r="W27" s="1">
        <v>40176</v>
      </c>
      <c r="X27" t="s">
        <v>186</v>
      </c>
      <c r="Y27" t="s">
        <v>444</v>
      </c>
      <c r="Z27" t="s">
        <v>469</v>
      </c>
      <c r="AA27" t="s">
        <v>445</v>
      </c>
      <c r="AB27" t="s">
        <v>481</v>
      </c>
      <c r="AC27" t="s">
        <v>481</v>
      </c>
      <c r="AD27">
        <v>6.7307839999999999</v>
      </c>
      <c r="AE27" t="s">
        <v>445</v>
      </c>
      <c r="AF27" t="s">
        <v>458</v>
      </c>
      <c r="AG27" t="s">
        <v>458</v>
      </c>
      <c r="AH27">
        <v>6.6940999999999997</v>
      </c>
      <c r="AI27">
        <v>6.6900000000000001E-2</v>
      </c>
      <c r="AJ27" t="s">
        <v>446</v>
      </c>
      <c r="AK27" t="s">
        <v>445</v>
      </c>
      <c r="AL27" t="s">
        <v>445</v>
      </c>
      <c r="AM27" t="s">
        <v>445</v>
      </c>
      <c r="AN27" t="s">
        <v>70</v>
      </c>
      <c r="AO27">
        <v>0</v>
      </c>
      <c r="AP27">
        <v>0</v>
      </c>
      <c r="AQ27" t="s">
        <v>452</v>
      </c>
      <c r="AR27" s="1">
        <v>45798</v>
      </c>
      <c r="AS27" t="s">
        <v>452</v>
      </c>
      <c r="AT27" s="1">
        <v>45798</v>
      </c>
      <c r="AU27">
        <v>6.0000000000000002E-6</v>
      </c>
      <c r="AV27">
        <v>1.086E-2</v>
      </c>
      <c r="AW27">
        <v>114</v>
      </c>
      <c r="AX27">
        <v>2480</v>
      </c>
      <c r="AY27">
        <v>96</v>
      </c>
      <c r="AZ27" t="s">
        <v>159</v>
      </c>
      <c r="BA27" t="s">
        <v>160</v>
      </c>
      <c r="BB27" s="1">
        <v>32693</v>
      </c>
      <c r="BC27">
        <v>5107602</v>
      </c>
      <c r="BD27">
        <v>482792.86969999998</v>
      </c>
      <c r="BE27">
        <v>4827.9286970000003</v>
      </c>
      <c r="BF27" t="s">
        <v>70</v>
      </c>
      <c r="BG27">
        <v>1.086E-2</v>
      </c>
      <c r="BH27">
        <v>6.0000000000000002E-6</v>
      </c>
      <c r="BM27" s="6" t="s">
        <v>258</v>
      </c>
      <c r="BN27" s="7"/>
      <c r="BO27" s="7"/>
      <c r="BP27" s="7">
        <v>1</v>
      </c>
      <c r="BQ27" s="7">
        <v>1</v>
      </c>
      <c r="BR27" s="7"/>
      <c r="BS27" s="7"/>
      <c r="BT27" s="7"/>
      <c r="BZ27" t="s">
        <v>64</v>
      </c>
      <c r="CA27">
        <v>2</v>
      </c>
    </row>
    <row r="28" spans="1:81" ht="15" customHeight="1" x14ac:dyDescent="0.25">
      <c r="A28" t="s">
        <v>254</v>
      </c>
      <c r="B28">
        <v>0</v>
      </c>
      <c r="C28">
        <v>0</v>
      </c>
      <c r="D28">
        <v>0</v>
      </c>
      <c r="E28">
        <v>1</v>
      </c>
      <c r="F28">
        <v>1</v>
      </c>
      <c r="G28">
        <v>0</v>
      </c>
      <c r="H28" s="7">
        <v>2</v>
      </c>
      <c r="I28" s="7">
        <f>Tabela1[[#This Row],[PARTICIPAÇÃO EFETIVA CONSELHO SOMA DE UC]]/Tabela1[[#This Row],[TOTAL de UC]]</f>
        <v>0</v>
      </c>
      <c r="J28" s="7">
        <f>Tabela1[[#This Row],[TERMO DE COOPERAÇÃO EST]]/Tabela1[[#This Row],[TOTAL de UC EST]]</f>
        <v>0</v>
      </c>
      <c r="K28" s="7">
        <f>Tabela1[[#This Row],[PLANO DE GESTAO MUNI]]</f>
        <v>0</v>
      </c>
      <c r="L28" s="8">
        <f>SUM(Tabela1[[#This Row],[Calculo PEC]:[Cálculo PG]])</f>
        <v>0</v>
      </c>
      <c r="N28">
        <v>27</v>
      </c>
      <c r="O28" t="s">
        <v>8</v>
      </c>
      <c r="P28">
        <v>21</v>
      </c>
      <c r="Q28">
        <v>2266</v>
      </c>
      <c r="R28">
        <v>0</v>
      </c>
      <c r="S28" t="s">
        <v>332</v>
      </c>
      <c r="T28" t="s">
        <v>546</v>
      </c>
      <c r="U28" t="s">
        <v>317</v>
      </c>
      <c r="V28" t="s">
        <v>547</v>
      </c>
      <c r="W28" s="1">
        <v>37333</v>
      </c>
      <c r="X28" t="s">
        <v>220</v>
      </c>
      <c r="Y28" t="s">
        <v>461</v>
      </c>
      <c r="Z28" t="s">
        <v>445</v>
      </c>
      <c r="AA28" t="s">
        <v>70</v>
      </c>
      <c r="AB28" t="s">
        <v>455</v>
      </c>
      <c r="AC28" t="s">
        <v>455</v>
      </c>
      <c r="AD28" t="s">
        <v>548</v>
      </c>
      <c r="AE28" t="s">
        <v>70</v>
      </c>
      <c r="AF28" t="s">
        <v>70</v>
      </c>
      <c r="AG28" t="s">
        <v>70</v>
      </c>
      <c r="AH28">
        <v>33898.649100000002</v>
      </c>
      <c r="AI28">
        <v>338.98649999999998</v>
      </c>
      <c r="AJ28" t="s">
        <v>458</v>
      </c>
      <c r="AK28" t="s">
        <v>445</v>
      </c>
      <c r="AL28" t="s">
        <v>70</v>
      </c>
      <c r="AM28" t="s">
        <v>70</v>
      </c>
      <c r="AN28" t="s">
        <v>549</v>
      </c>
      <c r="AO28">
        <v>0</v>
      </c>
      <c r="AP28">
        <v>0</v>
      </c>
      <c r="AQ28" t="s">
        <v>452</v>
      </c>
      <c r="AR28" s="1">
        <v>45798</v>
      </c>
      <c r="AS28" t="s">
        <v>452</v>
      </c>
      <c r="AT28" s="1">
        <v>45798</v>
      </c>
      <c r="AU28">
        <v>2.8752E-2</v>
      </c>
      <c r="AV28">
        <v>1.2863329999999999</v>
      </c>
      <c r="AW28">
        <v>88</v>
      </c>
      <c r="AX28">
        <v>2416</v>
      </c>
      <c r="AY28">
        <v>68</v>
      </c>
      <c r="AZ28" t="s">
        <v>239</v>
      </c>
      <c r="BA28" t="s">
        <v>240</v>
      </c>
      <c r="BB28" s="1">
        <v>35823</v>
      </c>
      <c r="BC28">
        <v>5102504</v>
      </c>
      <c r="BD28">
        <v>2453349.736</v>
      </c>
      <c r="BE28">
        <v>24533.497360000001</v>
      </c>
      <c r="BF28" t="s">
        <v>70</v>
      </c>
      <c r="BG28">
        <v>1.2863329999999999</v>
      </c>
      <c r="BH28">
        <v>2.8752E-2</v>
      </c>
      <c r="BM28" s="6" t="s">
        <v>64</v>
      </c>
      <c r="BN28" s="7">
        <v>2</v>
      </c>
      <c r="BO28" s="7"/>
      <c r="BP28" s="7"/>
      <c r="BQ28" s="7">
        <v>2</v>
      </c>
      <c r="BR28" s="7"/>
      <c r="BS28" s="7"/>
      <c r="BT28" s="7"/>
      <c r="BZ28" t="s">
        <v>230</v>
      </c>
      <c r="CC28">
        <v>1</v>
      </c>
    </row>
    <row r="29" spans="1:81" ht="15" customHeight="1" x14ac:dyDescent="0.25">
      <c r="A29" t="s">
        <v>150</v>
      </c>
      <c r="B29">
        <v>0</v>
      </c>
      <c r="C29">
        <v>0</v>
      </c>
      <c r="D29">
        <v>0</v>
      </c>
      <c r="E29">
        <v>0</v>
      </c>
      <c r="F29">
        <v>4</v>
      </c>
      <c r="G29">
        <v>0</v>
      </c>
      <c r="H29" s="7">
        <v>4</v>
      </c>
      <c r="I29" s="7">
        <f>Tabela1[[#This Row],[PARTICIPAÇÃO EFETIVA CONSELHO SOMA DE UC]]/Tabela1[[#This Row],[TOTAL de UC]]</f>
        <v>0</v>
      </c>
      <c r="J29" s="7">
        <f>Tabela1[[#This Row],[TERMO DE COOPERAÇÃO EST]]/Tabela1[[#This Row],[TOTAL de UC EST]]</f>
        <v>0</v>
      </c>
      <c r="K29" s="7">
        <f>Tabela1[[#This Row],[PLANO DE GESTAO MUNI]]</f>
        <v>0</v>
      </c>
      <c r="L29" s="8">
        <f>SUM(Tabela1[[#This Row],[Calculo PEC]:[Cálculo PG]])</f>
        <v>0</v>
      </c>
      <c r="N29">
        <v>28</v>
      </c>
      <c r="O29" t="s">
        <v>8</v>
      </c>
      <c r="P29">
        <v>22</v>
      </c>
      <c r="Q29">
        <v>2267</v>
      </c>
      <c r="R29">
        <v>0</v>
      </c>
      <c r="S29" t="s">
        <v>248</v>
      </c>
      <c r="T29" s="9" t="s">
        <v>550</v>
      </c>
      <c r="U29" t="s">
        <v>247</v>
      </c>
      <c r="V29" t="s">
        <v>551</v>
      </c>
      <c r="W29" s="1">
        <v>36686</v>
      </c>
      <c r="X29" t="s">
        <v>183</v>
      </c>
      <c r="Y29" t="s">
        <v>461</v>
      </c>
      <c r="Z29" t="s">
        <v>469</v>
      </c>
      <c r="AA29" t="s">
        <v>446</v>
      </c>
      <c r="AB29" t="s">
        <v>552</v>
      </c>
      <c r="AC29" t="s">
        <v>552</v>
      </c>
      <c r="AD29" t="s">
        <v>553</v>
      </c>
      <c r="AE29" t="s">
        <v>70</v>
      </c>
      <c r="AF29" t="s">
        <v>70</v>
      </c>
      <c r="AG29" t="s">
        <v>70</v>
      </c>
      <c r="AH29">
        <v>4399.6863999999996</v>
      </c>
      <c r="AI29">
        <v>43.996899999999997</v>
      </c>
      <c r="AJ29" t="s">
        <v>458</v>
      </c>
      <c r="AK29" t="s">
        <v>445</v>
      </c>
      <c r="AL29" t="s">
        <v>458</v>
      </c>
      <c r="AM29" t="s">
        <v>70</v>
      </c>
      <c r="AN29" t="s">
        <v>458</v>
      </c>
      <c r="AO29">
        <v>0</v>
      </c>
      <c r="AP29">
        <v>0</v>
      </c>
      <c r="AQ29" t="s">
        <v>452</v>
      </c>
      <c r="AR29" s="1">
        <v>45798</v>
      </c>
      <c r="AS29" t="s">
        <v>452</v>
      </c>
      <c r="AT29" s="1">
        <v>45798</v>
      </c>
      <c r="AU29">
        <v>3.7239999999999999E-3</v>
      </c>
      <c r="AV29">
        <v>0.76298699999999997</v>
      </c>
      <c r="AW29">
        <v>132</v>
      </c>
      <c r="AX29">
        <v>2489</v>
      </c>
      <c r="AY29">
        <v>30</v>
      </c>
      <c r="AZ29" t="s">
        <v>249</v>
      </c>
      <c r="BA29" t="s">
        <v>250</v>
      </c>
      <c r="BB29" s="1">
        <v>16071</v>
      </c>
      <c r="BC29">
        <v>5106505</v>
      </c>
      <c r="BD29">
        <v>1700354.0649999999</v>
      </c>
      <c r="BE29">
        <v>17003.540649999999</v>
      </c>
      <c r="BF29" t="s">
        <v>70</v>
      </c>
      <c r="BG29">
        <v>0.76298699999999997</v>
      </c>
      <c r="BH29">
        <v>3.7239999999999999E-3</v>
      </c>
      <c r="BM29" s="6" t="s">
        <v>230</v>
      </c>
      <c r="BN29" s="7"/>
      <c r="BO29" s="7"/>
      <c r="BP29" s="7">
        <v>1</v>
      </c>
      <c r="BQ29" s="7">
        <v>1</v>
      </c>
      <c r="BR29" s="7"/>
      <c r="BS29" s="7"/>
      <c r="BT29" s="7"/>
      <c r="BZ29" t="s">
        <v>254</v>
      </c>
      <c r="CA29">
        <v>1</v>
      </c>
      <c r="CC29">
        <v>1</v>
      </c>
    </row>
    <row r="30" spans="1:81" ht="15" customHeight="1" x14ac:dyDescent="0.25">
      <c r="A30" t="s">
        <v>207</v>
      </c>
      <c r="B30">
        <v>0</v>
      </c>
      <c r="C30">
        <v>0</v>
      </c>
      <c r="D30">
        <v>0</v>
      </c>
      <c r="E30">
        <v>0</v>
      </c>
      <c r="F30">
        <v>1</v>
      </c>
      <c r="G30">
        <v>0</v>
      </c>
      <c r="H30" s="7">
        <v>1</v>
      </c>
      <c r="I30" s="7">
        <f>Tabela1[[#This Row],[PARTICIPAÇÃO EFETIVA CONSELHO SOMA DE UC]]/Tabela1[[#This Row],[TOTAL de UC]]</f>
        <v>0</v>
      </c>
      <c r="J30" s="7">
        <f>Tabela1[[#This Row],[TERMO DE COOPERAÇÃO EST]]/Tabela1[[#This Row],[TOTAL de UC EST]]</f>
        <v>0</v>
      </c>
      <c r="K30" s="7">
        <f>Tabela1[[#This Row],[PLANO DE GESTAO MUNI]]</f>
        <v>0</v>
      </c>
      <c r="L30" s="8">
        <f>SUM(Tabela1[[#This Row],[Calculo PEC]:[Cálculo PG]])</f>
        <v>0</v>
      </c>
      <c r="N30">
        <v>29</v>
      </c>
      <c r="O30" t="s">
        <v>8</v>
      </c>
      <c r="P30">
        <v>23</v>
      </c>
      <c r="Q30">
        <v>2303</v>
      </c>
      <c r="R30">
        <v>0</v>
      </c>
      <c r="S30" t="s">
        <v>237</v>
      </c>
      <c r="T30" t="s">
        <v>554</v>
      </c>
      <c r="U30" t="s">
        <v>238</v>
      </c>
      <c r="V30" t="s">
        <v>555</v>
      </c>
      <c r="W30" s="1">
        <v>30102</v>
      </c>
      <c r="X30" t="s">
        <v>220</v>
      </c>
      <c r="Y30" t="s">
        <v>444</v>
      </c>
      <c r="Z30" t="s">
        <v>445</v>
      </c>
      <c r="AA30" t="s">
        <v>446</v>
      </c>
      <c r="AB30" t="s">
        <v>556</v>
      </c>
      <c r="AC30" t="s">
        <v>556</v>
      </c>
      <c r="AD30" t="s">
        <v>557</v>
      </c>
      <c r="AE30" t="s">
        <v>446</v>
      </c>
      <c r="AF30" t="s">
        <v>70</v>
      </c>
      <c r="AG30" t="s">
        <v>70</v>
      </c>
      <c r="AH30">
        <v>29713.710299999999</v>
      </c>
      <c r="AI30">
        <v>297.13709999999998</v>
      </c>
      <c r="AJ30" t="s">
        <v>558</v>
      </c>
      <c r="AK30" t="s">
        <v>469</v>
      </c>
      <c r="AL30" t="s">
        <v>559</v>
      </c>
      <c r="AM30" t="s">
        <v>469</v>
      </c>
      <c r="AN30" t="s">
        <v>458</v>
      </c>
      <c r="AO30">
        <v>0</v>
      </c>
      <c r="AP30">
        <v>0</v>
      </c>
      <c r="AQ30" t="s">
        <v>452</v>
      </c>
      <c r="AR30" s="1">
        <v>45798</v>
      </c>
      <c r="AS30" t="s">
        <v>452</v>
      </c>
      <c r="AT30" s="1">
        <v>45798</v>
      </c>
      <c r="AU30">
        <v>2.5065E-2</v>
      </c>
      <c r="AV30">
        <v>1.0056769999999999</v>
      </c>
      <c r="AW30">
        <v>88</v>
      </c>
      <c r="AX30">
        <v>2416</v>
      </c>
      <c r="AY30">
        <v>68</v>
      </c>
      <c r="AZ30" t="s">
        <v>239</v>
      </c>
      <c r="BA30" t="s">
        <v>240</v>
      </c>
      <c r="BB30" s="1">
        <v>35823</v>
      </c>
      <c r="BC30">
        <v>5102504</v>
      </c>
      <c r="BD30">
        <v>2453349.736</v>
      </c>
      <c r="BE30">
        <v>24533.497360000001</v>
      </c>
      <c r="BF30" t="s">
        <v>70</v>
      </c>
      <c r="BG30">
        <v>0.30120599999999997</v>
      </c>
      <c r="BH30">
        <v>9.1799999999999998E-4</v>
      </c>
      <c r="BM30" s="6" t="s">
        <v>254</v>
      </c>
      <c r="BN30" s="7">
        <v>1</v>
      </c>
      <c r="BO30" s="7"/>
      <c r="BP30" s="7">
        <v>1</v>
      </c>
      <c r="BQ30" s="7">
        <v>2</v>
      </c>
      <c r="BR30" s="7"/>
      <c r="BS30" s="7"/>
      <c r="BT30" s="7"/>
      <c r="BZ30" t="s">
        <v>26</v>
      </c>
      <c r="CC30">
        <v>1</v>
      </c>
    </row>
    <row r="31" spans="1:81" ht="15" customHeight="1" x14ac:dyDescent="0.25">
      <c r="A31" t="s">
        <v>137</v>
      </c>
      <c r="B31">
        <v>0</v>
      </c>
      <c r="C31">
        <v>0</v>
      </c>
      <c r="D31">
        <v>0</v>
      </c>
      <c r="E31">
        <v>0</v>
      </c>
      <c r="F31">
        <v>1</v>
      </c>
      <c r="G31">
        <v>0</v>
      </c>
      <c r="H31" s="7">
        <v>1</v>
      </c>
      <c r="I31" s="7">
        <f>Tabela1[[#This Row],[PARTICIPAÇÃO EFETIVA CONSELHO SOMA DE UC]]/Tabela1[[#This Row],[TOTAL de UC]]</f>
        <v>0</v>
      </c>
      <c r="J31" s="7">
        <f>Tabela1[[#This Row],[TERMO DE COOPERAÇÃO EST]]/Tabela1[[#This Row],[TOTAL de UC EST]]</f>
        <v>0</v>
      </c>
      <c r="K31" s="7">
        <f>Tabela1[[#This Row],[PLANO DE GESTAO MUNI]]</f>
        <v>0</v>
      </c>
      <c r="L31" s="8">
        <f>SUM(Tabela1[[#This Row],[Calculo PEC]:[Cálculo PG]])</f>
        <v>0</v>
      </c>
      <c r="N31">
        <v>30</v>
      </c>
      <c r="O31" t="s">
        <v>8</v>
      </c>
      <c r="P31">
        <v>23</v>
      </c>
      <c r="Q31">
        <v>2303</v>
      </c>
      <c r="R31">
        <v>0</v>
      </c>
      <c r="S31" t="s">
        <v>237</v>
      </c>
      <c r="T31" t="s">
        <v>554</v>
      </c>
      <c r="U31" t="s">
        <v>238</v>
      </c>
      <c r="V31" t="s">
        <v>555</v>
      </c>
      <c r="W31" s="1">
        <v>30102</v>
      </c>
      <c r="X31" t="s">
        <v>220</v>
      </c>
      <c r="Y31" t="s">
        <v>444</v>
      </c>
      <c r="Z31" t="s">
        <v>445</v>
      </c>
      <c r="AA31" t="s">
        <v>446</v>
      </c>
      <c r="AB31" t="s">
        <v>556</v>
      </c>
      <c r="AC31" t="s">
        <v>556</v>
      </c>
      <c r="AD31" t="s">
        <v>557</v>
      </c>
      <c r="AE31" t="s">
        <v>446</v>
      </c>
      <c r="AF31" t="s">
        <v>70</v>
      </c>
      <c r="AG31" t="s">
        <v>70</v>
      </c>
      <c r="AH31">
        <v>29713.710299999999</v>
      </c>
      <c r="AI31">
        <v>297.13709999999998</v>
      </c>
      <c r="AJ31" t="s">
        <v>558</v>
      </c>
      <c r="AK31" t="s">
        <v>469</v>
      </c>
      <c r="AL31" t="s">
        <v>559</v>
      </c>
      <c r="AM31" t="s">
        <v>469</v>
      </c>
      <c r="AN31" t="s">
        <v>458</v>
      </c>
      <c r="AO31">
        <v>0</v>
      </c>
      <c r="AP31">
        <v>0</v>
      </c>
      <c r="AQ31" t="s">
        <v>452</v>
      </c>
      <c r="AR31" s="1">
        <v>45798</v>
      </c>
      <c r="AS31" t="s">
        <v>452</v>
      </c>
      <c r="AT31" s="1">
        <v>45798</v>
      </c>
      <c r="AU31">
        <v>2.5065E-2</v>
      </c>
      <c r="AV31">
        <v>1.0056769999999999</v>
      </c>
      <c r="AW31">
        <v>92</v>
      </c>
      <c r="AX31">
        <v>2448</v>
      </c>
      <c r="AY31">
        <v>118</v>
      </c>
      <c r="AZ31" t="s">
        <v>201</v>
      </c>
      <c r="BA31" t="s">
        <v>202</v>
      </c>
      <c r="BB31" s="1">
        <v>33591</v>
      </c>
      <c r="BC31">
        <v>5106851</v>
      </c>
      <c r="BD31">
        <v>204386.68859999999</v>
      </c>
      <c r="BE31">
        <v>2043.866886</v>
      </c>
      <c r="BF31" t="s">
        <v>70</v>
      </c>
      <c r="BG31">
        <v>1.005603</v>
      </c>
      <c r="BH31">
        <v>2.4146000000000001E-2</v>
      </c>
      <c r="BM31" s="6" t="s">
        <v>26</v>
      </c>
      <c r="BN31" s="7"/>
      <c r="BO31" s="7"/>
      <c r="BP31" s="7">
        <v>1</v>
      </c>
      <c r="BQ31" s="7">
        <v>1</v>
      </c>
      <c r="BR31" s="7"/>
      <c r="BS31" s="7"/>
      <c r="BT31" s="7"/>
      <c r="BZ31" t="s">
        <v>290</v>
      </c>
      <c r="CC31">
        <v>2</v>
      </c>
    </row>
    <row r="32" spans="1:81" ht="15" customHeight="1" x14ac:dyDescent="0.25">
      <c r="A32" t="s">
        <v>264</v>
      </c>
      <c r="B32">
        <v>0</v>
      </c>
      <c r="C32">
        <v>0</v>
      </c>
      <c r="D32">
        <v>0</v>
      </c>
      <c r="E32">
        <v>0</v>
      </c>
      <c r="F32">
        <v>4</v>
      </c>
      <c r="G32">
        <v>0</v>
      </c>
      <c r="H32" s="7">
        <v>4</v>
      </c>
      <c r="I32" s="7">
        <f>Tabela1[[#This Row],[PARTICIPAÇÃO EFETIVA CONSELHO SOMA DE UC]]/Tabela1[[#This Row],[TOTAL de UC]]</f>
        <v>0</v>
      </c>
      <c r="J32" s="7">
        <f>Tabela1[[#This Row],[TERMO DE COOPERAÇÃO EST]]/Tabela1[[#This Row],[TOTAL de UC EST]]</f>
        <v>0</v>
      </c>
      <c r="K32" s="7">
        <f>Tabela1[[#This Row],[PLANO DE GESTAO MUNI]]</f>
        <v>0</v>
      </c>
      <c r="L32" s="8">
        <f>SUM(Tabela1[[#This Row],[Calculo PEC]:[Cálculo PG]])</f>
        <v>0</v>
      </c>
      <c r="N32">
        <v>31</v>
      </c>
      <c r="O32" t="s">
        <v>8</v>
      </c>
      <c r="P32">
        <v>24</v>
      </c>
      <c r="Q32">
        <v>2269</v>
      </c>
      <c r="R32">
        <v>0</v>
      </c>
      <c r="S32" t="s">
        <v>277</v>
      </c>
      <c r="T32" t="s">
        <v>560</v>
      </c>
      <c r="U32" t="s">
        <v>442</v>
      </c>
      <c r="V32" s="9" t="s">
        <v>561</v>
      </c>
      <c r="W32" s="1">
        <v>37572</v>
      </c>
      <c r="X32" t="s">
        <v>183</v>
      </c>
      <c r="Y32" t="s">
        <v>444</v>
      </c>
      <c r="Z32" t="s">
        <v>445</v>
      </c>
      <c r="AA32" t="s">
        <v>446</v>
      </c>
      <c r="AB32" t="s">
        <v>562</v>
      </c>
      <c r="AC32" t="s">
        <v>562</v>
      </c>
      <c r="AD32" t="s">
        <v>563</v>
      </c>
      <c r="AE32" t="s">
        <v>469</v>
      </c>
      <c r="AF32" s="10">
        <v>228394.20819999999</v>
      </c>
      <c r="AG32">
        <v>2283.942082</v>
      </c>
      <c r="AH32">
        <v>226395.94459999999</v>
      </c>
      <c r="AI32">
        <v>2263.9594000000002</v>
      </c>
      <c r="AJ32" t="s">
        <v>564</v>
      </c>
      <c r="AK32" t="s">
        <v>469</v>
      </c>
      <c r="AL32" t="s">
        <v>565</v>
      </c>
      <c r="AM32" t="s">
        <v>445</v>
      </c>
      <c r="AN32" t="s">
        <v>566</v>
      </c>
      <c r="AO32">
        <v>0</v>
      </c>
      <c r="AP32">
        <v>0</v>
      </c>
      <c r="AQ32" t="s">
        <v>452</v>
      </c>
      <c r="AR32" s="1">
        <v>45798</v>
      </c>
      <c r="AS32" t="s">
        <v>452</v>
      </c>
      <c r="AT32" s="1">
        <v>45798</v>
      </c>
      <c r="AU32">
        <v>0.186033</v>
      </c>
      <c r="AV32">
        <v>2.4072040000000001</v>
      </c>
      <c r="AW32">
        <v>78</v>
      </c>
      <c r="AX32">
        <v>2443</v>
      </c>
      <c r="AY32">
        <v>83</v>
      </c>
      <c r="AZ32" t="s">
        <v>20</v>
      </c>
      <c r="BA32" t="s">
        <v>19</v>
      </c>
      <c r="BB32" s="1">
        <v>36125</v>
      </c>
      <c r="BC32">
        <v>5103254</v>
      </c>
      <c r="BD32">
        <v>2798213.3360000001</v>
      </c>
      <c r="BE32">
        <v>27982.13336</v>
      </c>
      <c r="BF32" t="s">
        <v>70</v>
      </c>
      <c r="BG32">
        <v>1.301118</v>
      </c>
      <c r="BH32">
        <v>8.1060999999999994E-2</v>
      </c>
      <c r="BM32" s="6" t="s">
        <v>290</v>
      </c>
      <c r="BN32" s="7"/>
      <c r="BO32" s="7"/>
      <c r="BP32" s="7">
        <v>2</v>
      </c>
      <c r="BQ32" s="7">
        <v>2</v>
      </c>
      <c r="BR32" s="7"/>
      <c r="BS32" s="7"/>
      <c r="BT32" s="7"/>
      <c r="BZ32" t="s">
        <v>117</v>
      </c>
      <c r="CC32">
        <v>2</v>
      </c>
    </row>
    <row r="33" spans="1:81" ht="15" customHeight="1" x14ac:dyDescent="0.25">
      <c r="A33" t="s">
        <v>221</v>
      </c>
      <c r="B33">
        <v>0</v>
      </c>
      <c r="C33">
        <v>0</v>
      </c>
      <c r="D33">
        <v>0</v>
      </c>
      <c r="E33">
        <v>0</v>
      </c>
      <c r="F33">
        <v>2</v>
      </c>
      <c r="G33">
        <v>1</v>
      </c>
      <c r="H33" s="7">
        <v>3</v>
      </c>
      <c r="I33" s="7">
        <f>Tabela1[[#This Row],[PARTICIPAÇÃO EFETIVA CONSELHO SOMA DE UC]]/Tabela1[[#This Row],[TOTAL de UC]]</f>
        <v>0</v>
      </c>
      <c r="J33" s="7">
        <f>Tabela1[[#This Row],[TERMO DE COOPERAÇÃO EST]]/Tabela1[[#This Row],[TOTAL de UC EST]]</f>
        <v>0</v>
      </c>
      <c r="K33" s="7">
        <f>Tabela1[[#This Row],[PLANO DE GESTAO MUNI]]</f>
        <v>0</v>
      </c>
      <c r="L33" s="8">
        <f>SUM(Tabela1[[#This Row],[Calculo PEC]:[Cálculo PG]])</f>
        <v>0</v>
      </c>
      <c r="N33">
        <v>32</v>
      </c>
      <c r="O33" t="s">
        <v>8</v>
      </c>
      <c r="P33">
        <v>24</v>
      </c>
      <c r="Q33">
        <v>2269</v>
      </c>
      <c r="R33">
        <v>0</v>
      </c>
      <c r="S33" t="s">
        <v>277</v>
      </c>
      <c r="T33" t="s">
        <v>560</v>
      </c>
      <c r="U33" t="s">
        <v>442</v>
      </c>
      <c r="V33" s="9" t="s">
        <v>561</v>
      </c>
      <c r="W33" s="1">
        <v>37572</v>
      </c>
      <c r="X33" t="s">
        <v>183</v>
      </c>
      <c r="Y33" t="s">
        <v>444</v>
      </c>
      <c r="Z33" t="s">
        <v>445</v>
      </c>
      <c r="AA33" t="s">
        <v>446</v>
      </c>
      <c r="AB33" t="s">
        <v>562</v>
      </c>
      <c r="AC33" t="s">
        <v>562</v>
      </c>
      <c r="AD33" t="s">
        <v>563</v>
      </c>
      <c r="AE33" t="s">
        <v>469</v>
      </c>
      <c r="AF33" s="10">
        <v>228394.20819999999</v>
      </c>
      <c r="AG33">
        <v>2283.942082</v>
      </c>
      <c r="AH33">
        <v>226395.94459999999</v>
      </c>
      <c r="AI33">
        <v>2263.9594000000002</v>
      </c>
      <c r="AJ33" t="s">
        <v>564</v>
      </c>
      <c r="AK33" t="s">
        <v>469</v>
      </c>
      <c r="AL33" t="s">
        <v>565</v>
      </c>
      <c r="AM33" t="s">
        <v>445</v>
      </c>
      <c r="AN33" t="s">
        <v>566</v>
      </c>
      <c r="AO33">
        <v>0</v>
      </c>
      <c r="AP33">
        <v>0</v>
      </c>
      <c r="AQ33" t="s">
        <v>452</v>
      </c>
      <c r="AR33" s="1">
        <v>45798</v>
      </c>
      <c r="AS33" t="s">
        <v>452</v>
      </c>
      <c r="AT33" s="1">
        <v>45798</v>
      </c>
      <c r="AU33">
        <v>0.186033</v>
      </c>
      <c r="AV33">
        <v>2.4072040000000001</v>
      </c>
      <c r="AW33">
        <v>110</v>
      </c>
      <c r="AX33">
        <v>2467</v>
      </c>
      <c r="AY33">
        <v>45</v>
      </c>
      <c r="AZ33" t="s">
        <v>61</v>
      </c>
      <c r="BA33" t="s">
        <v>62</v>
      </c>
      <c r="BB33" s="1">
        <v>38097</v>
      </c>
      <c r="BC33">
        <v>5103379</v>
      </c>
      <c r="BD33">
        <v>947100.69070000004</v>
      </c>
      <c r="BE33">
        <v>9471.0069070000009</v>
      </c>
      <c r="BF33" t="s">
        <v>70</v>
      </c>
      <c r="BG33">
        <v>0.698739</v>
      </c>
      <c r="BH33">
        <v>8.0020000000000004E-3</v>
      </c>
      <c r="BM33" s="6" t="s">
        <v>117</v>
      </c>
      <c r="BN33" s="7"/>
      <c r="BO33" s="7"/>
      <c r="BP33" s="7">
        <v>2</v>
      </c>
      <c r="BQ33" s="7">
        <v>2</v>
      </c>
      <c r="BR33" s="7"/>
      <c r="BS33" s="7"/>
      <c r="BT33" s="7"/>
      <c r="BZ33" t="s">
        <v>259</v>
      </c>
      <c r="CC33">
        <v>1</v>
      </c>
    </row>
    <row r="34" spans="1:81" ht="15" customHeight="1" x14ac:dyDescent="0.25">
      <c r="A34" t="s">
        <v>33</v>
      </c>
      <c r="B34">
        <v>0</v>
      </c>
      <c r="C34">
        <v>0</v>
      </c>
      <c r="D34">
        <v>0</v>
      </c>
      <c r="E34">
        <v>0</v>
      </c>
      <c r="F34">
        <v>1</v>
      </c>
      <c r="G34">
        <v>0</v>
      </c>
      <c r="H34" s="7">
        <v>1</v>
      </c>
      <c r="I34" s="7">
        <f>Tabela1[[#This Row],[PARTICIPAÇÃO EFETIVA CONSELHO SOMA DE UC]]/Tabela1[[#This Row],[TOTAL de UC]]</f>
        <v>0</v>
      </c>
      <c r="J34" s="7">
        <f>Tabela1[[#This Row],[TERMO DE COOPERAÇÃO EST]]/Tabela1[[#This Row],[TOTAL de UC EST]]</f>
        <v>0</v>
      </c>
      <c r="K34" s="7">
        <f>Tabela1[[#This Row],[PLANO DE GESTAO MUNI]]</f>
        <v>0</v>
      </c>
      <c r="L34" s="8">
        <f>SUM(Tabela1[[#This Row],[Calculo PEC]:[Cálculo PG]])</f>
        <v>0</v>
      </c>
      <c r="N34">
        <v>33</v>
      </c>
      <c r="O34" t="s">
        <v>8</v>
      </c>
      <c r="P34">
        <v>25</v>
      </c>
      <c r="Q34">
        <v>2289</v>
      </c>
      <c r="R34">
        <v>0</v>
      </c>
      <c r="S34" t="s">
        <v>297</v>
      </c>
      <c r="T34" t="s">
        <v>567</v>
      </c>
      <c r="U34" t="s">
        <v>442</v>
      </c>
      <c r="V34" t="s">
        <v>568</v>
      </c>
      <c r="W34" s="1">
        <v>41085</v>
      </c>
      <c r="X34" t="s">
        <v>220</v>
      </c>
      <c r="Y34" t="s">
        <v>444</v>
      </c>
      <c r="Z34" t="s">
        <v>445</v>
      </c>
      <c r="AA34" t="s">
        <v>446</v>
      </c>
      <c r="AB34" t="s">
        <v>569</v>
      </c>
      <c r="AC34" t="s">
        <v>570</v>
      </c>
      <c r="AD34" t="s">
        <v>571</v>
      </c>
      <c r="AE34" t="s">
        <v>446</v>
      </c>
      <c r="AF34" t="s">
        <v>70</v>
      </c>
      <c r="AG34" t="s">
        <v>70</v>
      </c>
      <c r="AH34">
        <v>5748.1701000000003</v>
      </c>
      <c r="AI34">
        <v>57.481699999999996</v>
      </c>
      <c r="AJ34" t="s">
        <v>572</v>
      </c>
      <c r="AK34" t="s">
        <v>469</v>
      </c>
      <c r="AL34" t="s">
        <v>573</v>
      </c>
      <c r="AM34" t="s">
        <v>446</v>
      </c>
      <c r="AN34" t="s">
        <v>458</v>
      </c>
      <c r="AO34">
        <v>0</v>
      </c>
      <c r="AP34">
        <v>0</v>
      </c>
      <c r="AQ34" t="s">
        <v>452</v>
      </c>
      <c r="AR34" s="1">
        <v>45798</v>
      </c>
      <c r="AS34" t="s">
        <v>452</v>
      </c>
      <c r="AT34" s="1">
        <v>45798</v>
      </c>
      <c r="AU34">
        <v>4.725E-3</v>
      </c>
      <c r="AV34">
        <v>0.41752400000000001</v>
      </c>
      <c r="AW34">
        <v>78</v>
      </c>
      <c r="AX34">
        <v>2443</v>
      </c>
      <c r="AY34">
        <v>83</v>
      </c>
      <c r="AZ34" t="s">
        <v>20</v>
      </c>
      <c r="BA34" t="s">
        <v>19</v>
      </c>
      <c r="BB34" s="1">
        <v>36125</v>
      </c>
      <c r="BC34">
        <v>5103254</v>
      </c>
      <c r="BD34">
        <v>2798213.3360000001</v>
      </c>
      <c r="BE34">
        <v>27982.13336</v>
      </c>
      <c r="BF34" t="s">
        <v>70</v>
      </c>
      <c r="BG34">
        <v>0.41752400000000001</v>
      </c>
      <c r="BH34">
        <v>4.725E-3</v>
      </c>
      <c r="BM34" s="6" t="s">
        <v>259</v>
      </c>
      <c r="BN34" s="7"/>
      <c r="BO34" s="7"/>
      <c r="BP34" s="7">
        <v>1</v>
      </c>
      <c r="BQ34" s="7">
        <v>1</v>
      </c>
      <c r="BR34" s="7"/>
      <c r="BS34" s="7"/>
      <c r="BT34" s="7"/>
      <c r="BZ34" t="s">
        <v>150</v>
      </c>
      <c r="CA34">
        <v>4</v>
      </c>
    </row>
    <row r="35" spans="1:81" ht="15" customHeight="1" x14ac:dyDescent="0.25">
      <c r="A35" t="s">
        <v>249</v>
      </c>
      <c r="B35">
        <v>0</v>
      </c>
      <c r="C35">
        <v>0</v>
      </c>
      <c r="D35">
        <v>0</v>
      </c>
      <c r="E35">
        <v>0</v>
      </c>
      <c r="F35">
        <v>3</v>
      </c>
      <c r="G35">
        <v>2</v>
      </c>
      <c r="H35" s="7">
        <v>5</v>
      </c>
      <c r="I35" s="7">
        <f>Tabela1[[#This Row],[PARTICIPAÇÃO EFETIVA CONSELHO SOMA DE UC]]/Tabela1[[#This Row],[TOTAL de UC]]</f>
        <v>0</v>
      </c>
      <c r="J35" s="7">
        <f>Tabela1[[#This Row],[TERMO DE COOPERAÇÃO EST]]/Tabela1[[#This Row],[TOTAL de UC EST]]</f>
        <v>0</v>
      </c>
      <c r="K35" s="7">
        <f>Tabela1[[#This Row],[PLANO DE GESTAO MUNI]]</f>
        <v>0</v>
      </c>
      <c r="L35" s="8">
        <f>SUM(Tabela1[[#This Row],[Calculo PEC]:[Cálculo PG]])</f>
        <v>0</v>
      </c>
      <c r="N35">
        <v>34</v>
      </c>
      <c r="O35" t="s">
        <v>8</v>
      </c>
      <c r="P35">
        <v>26</v>
      </c>
      <c r="Q35">
        <v>2290</v>
      </c>
      <c r="R35">
        <v>0</v>
      </c>
      <c r="S35" t="s">
        <v>574</v>
      </c>
      <c r="T35" t="s">
        <v>575</v>
      </c>
      <c r="U35" t="s">
        <v>442</v>
      </c>
      <c r="V35" t="s">
        <v>576</v>
      </c>
      <c r="W35" s="1">
        <v>45265</v>
      </c>
      <c r="X35" t="s">
        <v>186</v>
      </c>
      <c r="Y35" t="s">
        <v>444</v>
      </c>
      <c r="Z35" t="s">
        <v>445</v>
      </c>
      <c r="AA35" t="s">
        <v>446</v>
      </c>
      <c r="AB35" t="s">
        <v>481</v>
      </c>
      <c r="AC35" t="s">
        <v>481</v>
      </c>
      <c r="AD35">
        <v>80.506600000000006</v>
      </c>
      <c r="AE35" t="s">
        <v>445</v>
      </c>
      <c r="AF35" t="s">
        <v>458</v>
      </c>
      <c r="AG35" t="s">
        <v>458</v>
      </c>
      <c r="AH35">
        <v>83.590400000000002</v>
      </c>
      <c r="AI35">
        <v>0.83589999999999998</v>
      </c>
      <c r="AJ35" t="s">
        <v>70</v>
      </c>
      <c r="AK35" t="s">
        <v>445</v>
      </c>
      <c r="AL35" t="s">
        <v>445</v>
      </c>
      <c r="AM35" t="s">
        <v>445</v>
      </c>
      <c r="AN35" t="s">
        <v>577</v>
      </c>
      <c r="AO35">
        <v>0</v>
      </c>
      <c r="AP35">
        <v>0</v>
      </c>
      <c r="AQ35" t="s">
        <v>452</v>
      </c>
      <c r="AR35" s="1">
        <v>45798</v>
      </c>
      <c r="AS35" t="s">
        <v>452</v>
      </c>
      <c r="AT35" s="1">
        <v>45798</v>
      </c>
      <c r="AU35">
        <v>7.1000000000000005E-5</v>
      </c>
      <c r="AV35">
        <v>6.1199000000000003E-2</v>
      </c>
      <c r="AW35">
        <v>114</v>
      </c>
      <c r="AX35">
        <v>2480</v>
      </c>
      <c r="AY35">
        <v>96</v>
      </c>
      <c r="AZ35" t="s">
        <v>159</v>
      </c>
      <c r="BA35" t="s">
        <v>160</v>
      </c>
      <c r="BB35" s="1">
        <v>32693</v>
      </c>
      <c r="BC35">
        <v>5107602</v>
      </c>
      <c r="BD35">
        <v>482792.86969999998</v>
      </c>
      <c r="BE35">
        <v>4827.9286970000003</v>
      </c>
      <c r="BF35" t="s">
        <v>70</v>
      </c>
      <c r="BG35">
        <v>6.1199000000000003E-2</v>
      </c>
      <c r="BH35">
        <v>7.1000000000000005E-5</v>
      </c>
      <c r="BM35" s="6" t="s">
        <v>150</v>
      </c>
      <c r="BN35" s="7">
        <v>4</v>
      </c>
      <c r="BO35" s="7"/>
      <c r="BP35" s="7"/>
      <c r="BQ35" s="7">
        <v>4</v>
      </c>
      <c r="BR35" s="7"/>
      <c r="BS35" s="7"/>
      <c r="BT35" s="7"/>
      <c r="BZ35" t="s">
        <v>200</v>
      </c>
      <c r="CC35">
        <v>1</v>
      </c>
    </row>
    <row r="36" spans="1:81" ht="15" customHeight="1" x14ac:dyDescent="0.25">
      <c r="A36" t="s">
        <v>113</v>
      </c>
      <c r="B36">
        <v>0</v>
      </c>
      <c r="C36">
        <v>0</v>
      </c>
      <c r="D36">
        <v>0</v>
      </c>
      <c r="E36">
        <v>0</v>
      </c>
      <c r="F36">
        <v>1</v>
      </c>
      <c r="G36">
        <v>0</v>
      </c>
      <c r="H36" s="7">
        <v>1</v>
      </c>
      <c r="I36" s="7">
        <f>Tabela1[[#This Row],[PARTICIPAÇÃO EFETIVA CONSELHO SOMA DE UC]]/Tabela1[[#This Row],[TOTAL de UC]]</f>
        <v>0</v>
      </c>
      <c r="J36" s="7">
        <f>Tabela1[[#This Row],[TERMO DE COOPERAÇÃO EST]]/Tabela1[[#This Row],[TOTAL de UC EST]]</f>
        <v>0</v>
      </c>
      <c r="K36" s="7">
        <f>Tabela1[[#This Row],[PLANO DE GESTAO MUNI]]</f>
        <v>0</v>
      </c>
      <c r="L36" s="8">
        <f>SUM(Tabela1[[#This Row],[Calculo PEC]:[Cálculo PG]])</f>
        <v>0</v>
      </c>
      <c r="N36">
        <v>35</v>
      </c>
      <c r="O36" t="s">
        <v>8</v>
      </c>
      <c r="P36">
        <v>28</v>
      </c>
      <c r="Q36">
        <v>2376</v>
      </c>
      <c r="R36">
        <v>0</v>
      </c>
      <c r="S36" t="s">
        <v>578</v>
      </c>
      <c r="T36" t="s">
        <v>579</v>
      </c>
      <c r="U36" t="s">
        <v>313</v>
      </c>
      <c r="V36" t="s">
        <v>580</v>
      </c>
      <c r="W36" s="1">
        <v>45517</v>
      </c>
      <c r="X36" t="s">
        <v>186</v>
      </c>
      <c r="Y36" t="s">
        <v>444</v>
      </c>
      <c r="Z36" t="s">
        <v>445</v>
      </c>
      <c r="AA36" t="s">
        <v>469</v>
      </c>
      <c r="AB36" t="s">
        <v>481</v>
      </c>
      <c r="AC36" t="s">
        <v>481</v>
      </c>
      <c r="AD36">
        <v>347</v>
      </c>
      <c r="AE36" t="s">
        <v>445</v>
      </c>
      <c r="AF36" t="s">
        <v>458</v>
      </c>
      <c r="AG36" t="s">
        <v>458</v>
      </c>
      <c r="AH36">
        <v>345.96870000000001</v>
      </c>
      <c r="AI36">
        <v>3.4597000000000002</v>
      </c>
      <c r="AJ36" t="s">
        <v>446</v>
      </c>
      <c r="AK36" t="s">
        <v>445</v>
      </c>
      <c r="AL36" t="s">
        <v>445</v>
      </c>
      <c r="AM36" t="s">
        <v>445</v>
      </c>
      <c r="AN36" t="s">
        <v>70</v>
      </c>
      <c r="AO36">
        <v>0</v>
      </c>
      <c r="AP36">
        <v>0</v>
      </c>
      <c r="AQ36" t="s">
        <v>452</v>
      </c>
      <c r="AR36" s="1">
        <v>45798</v>
      </c>
      <c r="AS36" t="s">
        <v>452</v>
      </c>
      <c r="AT36" s="1">
        <v>45798</v>
      </c>
      <c r="AU36">
        <v>2.9300000000000002E-4</v>
      </c>
      <c r="AV36">
        <v>7.4343999999999993E-2</v>
      </c>
      <c r="AW36">
        <v>114</v>
      </c>
      <c r="AX36">
        <v>2480</v>
      </c>
      <c r="AY36">
        <v>96</v>
      </c>
      <c r="AZ36" t="s">
        <v>159</v>
      </c>
      <c r="BA36" t="s">
        <v>160</v>
      </c>
      <c r="BB36" s="1">
        <v>32693</v>
      </c>
      <c r="BC36">
        <v>5107602</v>
      </c>
      <c r="BD36">
        <v>482792.86969999998</v>
      </c>
      <c r="BE36">
        <v>4827.9286970000003</v>
      </c>
      <c r="BF36" t="s">
        <v>70</v>
      </c>
      <c r="BG36">
        <v>7.4343999999999993E-2</v>
      </c>
      <c r="BH36">
        <v>2.9300000000000002E-4</v>
      </c>
      <c r="BM36" s="6" t="s">
        <v>200</v>
      </c>
      <c r="BN36" s="7"/>
      <c r="BO36" s="7"/>
      <c r="BP36" s="7">
        <v>1</v>
      </c>
      <c r="BQ36" s="7">
        <v>1</v>
      </c>
      <c r="BR36" s="7"/>
      <c r="BS36" s="7"/>
      <c r="BT36" s="7"/>
      <c r="BZ36" t="s">
        <v>294</v>
      </c>
      <c r="CB36">
        <v>1</v>
      </c>
    </row>
    <row r="37" spans="1:81" ht="15" customHeight="1" x14ac:dyDescent="0.25">
      <c r="A37" t="s">
        <v>140</v>
      </c>
      <c r="B37">
        <v>0</v>
      </c>
      <c r="C37">
        <v>0</v>
      </c>
      <c r="D37">
        <v>0</v>
      </c>
      <c r="E37">
        <v>0</v>
      </c>
      <c r="F37">
        <v>1</v>
      </c>
      <c r="G37">
        <v>0</v>
      </c>
      <c r="H37" s="7">
        <v>1</v>
      </c>
      <c r="I37" s="7">
        <f>Tabela1[[#This Row],[PARTICIPAÇÃO EFETIVA CONSELHO SOMA DE UC]]/Tabela1[[#This Row],[TOTAL de UC]]</f>
        <v>0</v>
      </c>
      <c r="J37" s="7">
        <f>Tabela1[[#This Row],[TERMO DE COOPERAÇÃO EST]]/Tabela1[[#This Row],[TOTAL de UC EST]]</f>
        <v>0</v>
      </c>
      <c r="K37" s="7">
        <f>Tabela1[[#This Row],[PLANO DE GESTAO MUNI]]</f>
        <v>0</v>
      </c>
      <c r="L37" s="8">
        <f>SUM(Tabela1[[#This Row],[Calculo PEC]:[Cálculo PG]])</f>
        <v>0</v>
      </c>
      <c r="N37">
        <v>36</v>
      </c>
      <c r="O37" t="s">
        <v>8</v>
      </c>
      <c r="P37">
        <v>29</v>
      </c>
      <c r="Q37">
        <v>2377</v>
      </c>
      <c r="R37">
        <v>0</v>
      </c>
      <c r="S37" t="s">
        <v>316</v>
      </c>
      <c r="T37" s="9" t="s">
        <v>581</v>
      </c>
      <c r="U37" t="s">
        <v>317</v>
      </c>
      <c r="V37" s="9" t="s">
        <v>582</v>
      </c>
      <c r="W37" s="1">
        <v>42002</v>
      </c>
      <c r="X37" t="s">
        <v>183</v>
      </c>
      <c r="Y37" t="s">
        <v>444</v>
      </c>
      <c r="Z37" t="s">
        <v>445</v>
      </c>
      <c r="AA37" t="s">
        <v>446</v>
      </c>
      <c r="AB37" t="s">
        <v>583</v>
      </c>
      <c r="AC37" t="s">
        <v>583</v>
      </c>
      <c r="AD37" t="s">
        <v>584</v>
      </c>
      <c r="AE37" t="s">
        <v>70</v>
      </c>
      <c r="AF37" t="s">
        <v>70</v>
      </c>
      <c r="AG37" t="s">
        <v>70</v>
      </c>
      <c r="AH37">
        <v>302.80950000000001</v>
      </c>
      <c r="AI37">
        <v>3.0280999999999998</v>
      </c>
      <c r="AJ37" t="s">
        <v>458</v>
      </c>
      <c r="AK37" t="s">
        <v>445</v>
      </c>
      <c r="AL37" t="s">
        <v>458</v>
      </c>
      <c r="AM37" t="s">
        <v>70</v>
      </c>
      <c r="AN37" t="s">
        <v>458</v>
      </c>
      <c r="AO37">
        <v>0</v>
      </c>
      <c r="AP37">
        <v>0</v>
      </c>
      <c r="AQ37" t="s">
        <v>452</v>
      </c>
      <c r="AR37" s="1">
        <v>45798</v>
      </c>
      <c r="AS37" t="s">
        <v>452</v>
      </c>
      <c r="AT37" s="1">
        <v>45798</v>
      </c>
      <c r="AU37">
        <v>2.5399999999999999E-4</v>
      </c>
      <c r="AV37">
        <v>8.9564000000000005E-2</v>
      </c>
      <c r="AW37">
        <v>19</v>
      </c>
      <c r="AX37">
        <v>2374</v>
      </c>
      <c r="AY37">
        <v>34</v>
      </c>
      <c r="AZ37" t="s">
        <v>64</v>
      </c>
      <c r="BA37" t="s">
        <v>65</v>
      </c>
      <c r="BB37" s="1">
        <v>33591</v>
      </c>
      <c r="BC37">
        <v>5103502</v>
      </c>
      <c r="BD37">
        <v>825737.00089999998</v>
      </c>
      <c r="BE37">
        <v>8257.3700090000002</v>
      </c>
      <c r="BF37" t="s">
        <v>70</v>
      </c>
      <c r="BG37">
        <v>6.4726000000000006E-2</v>
      </c>
      <c r="BH37">
        <v>1.5699999999999999E-4</v>
      </c>
      <c r="BM37" s="6" t="s">
        <v>294</v>
      </c>
      <c r="BN37" s="7"/>
      <c r="BO37" s="7">
        <v>1</v>
      </c>
      <c r="BP37" s="7"/>
      <c r="BQ37" s="7">
        <v>1</v>
      </c>
      <c r="BR37" s="7"/>
      <c r="BS37" s="7"/>
      <c r="BT37" s="7"/>
      <c r="BZ37" t="s">
        <v>207</v>
      </c>
      <c r="CA37">
        <v>1</v>
      </c>
    </row>
    <row r="38" spans="1:81" ht="15" customHeight="1" x14ac:dyDescent="0.25">
      <c r="A38" t="s">
        <v>131</v>
      </c>
      <c r="B38">
        <v>0</v>
      </c>
      <c r="C38">
        <v>0</v>
      </c>
      <c r="D38">
        <v>0</v>
      </c>
      <c r="E38">
        <v>0</v>
      </c>
      <c r="F38">
        <v>1</v>
      </c>
      <c r="G38">
        <v>0</v>
      </c>
      <c r="H38" s="7">
        <v>1</v>
      </c>
      <c r="I38" s="7">
        <f>Tabela1[[#This Row],[PARTICIPAÇÃO EFETIVA CONSELHO SOMA DE UC]]/Tabela1[[#This Row],[TOTAL de UC]]</f>
        <v>0</v>
      </c>
      <c r="J38" s="7">
        <f>Tabela1[[#This Row],[TERMO DE COOPERAÇÃO EST]]/Tabela1[[#This Row],[TOTAL de UC EST]]</f>
        <v>0</v>
      </c>
      <c r="K38" s="7">
        <f>Tabela1[[#This Row],[PLANO DE GESTAO MUNI]]</f>
        <v>0</v>
      </c>
      <c r="L38" s="8">
        <f>SUM(Tabela1[[#This Row],[Calculo PEC]:[Cálculo PG]])</f>
        <v>0</v>
      </c>
      <c r="N38">
        <v>37</v>
      </c>
      <c r="O38" t="s">
        <v>8</v>
      </c>
      <c r="P38">
        <v>29</v>
      </c>
      <c r="Q38">
        <v>2377</v>
      </c>
      <c r="R38">
        <v>0</v>
      </c>
      <c r="S38" t="s">
        <v>316</v>
      </c>
      <c r="T38" s="9" t="s">
        <v>581</v>
      </c>
      <c r="U38" t="s">
        <v>317</v>
      </c>
      <c r="V38" s="9" t="s">
        <v>582</v>
      </c>
      <c r="W38" s="1">
        <v>42002</v>
      </c>
      <c r="X38" t="s">
        <v>183</v>
      </c>
      <c r="Y38" t="s">
        <v>444</v>
      </c>
      <c r="Z38" t="s">
        <v>445</v>
      </c>
      <c r="AA38" t="s">
        <v>446</v>
      </c>
      <c r="AB38" t="s">
        <v>583</v>
      </c>
      <c r="AC38" t="s">
        <v>583</v>
      </c>
      <c r="AD38" t="s">
        <v>584</v>
      </c>
      <c r="AE38" t="s">
        <v>70</v>
      </c>
      <c r="AF38" t="s">
        <v>70</v>
      </c>
      <c r="AG38" t="s">
        <v>70</v>
      </c>
      <c r="AH38">
        <v>302.80950000000001</v>
      </c>
      <c r="AI38">
        <v>3.0280999999999998</v>
      </c>
      <c r="AJ38" t="s">
        <v>458</v>
      </c>
      <c r="AK38" t="s">
        <v>445</v>
      </c>
      <c r="AL38" t="s">
        <v>458</v>
      </c>
      <c r="AM38" t="s">
        <v>70</v>
      </c>
      <c r="AN38" t="s">
        <v>458</v>
      </c>
      <c r="AO38">
        <v>0</v>
      </c>
      <c r="AP38">
        <v>0</v>
      </c>
      <c r="AQ38" t="s">
        <v>452</v>
      </c>
      <c r="AR38" s="1">
        <v>45798</v>
      </c>
      <c r="AS38" t="s">
        <v>452</v>
      </c>
      <c r="AT38" s="1">
        <v>45798</v>
      </c>
      <c r="AU38">
        <v>2.5399999999999999E-4</v>
      </c>
      <c r="AV38">
        <v>8.9564000000000005E-2</v>
      </c>
      <c r="AW38">
        <v>103</v>
      </c>
      <c r="AX38">
        <v>2460</v>
      </c>
      <c r="AY38">
        <v>136</v>
      </c>
      <c r="AZ38" t="s">
        <v>150</v>
      </c>
      <c r="BA38" t="s">
        <v>151</v>
      </c>
      <c r="BB38" s="1">
        <v>33592</v>
      </c>
      <c r="BC38">
        <v>5105903</v>
      </c>
      <c r="BD38">
        <v>390722.90139999997</v>
      </c>
      <c r="BE38">
        <v>3907.229014</v>
      </c>
      <c r="BF38" t="s">
        <v>70</v>
      </c>
      <c r="BG38">
        <v>5.2684000000000002E-2</v>
      </c>
      <c r="BH38">
        <v>9.2999999999999997E-5</v>
      </c>
      <c r="BM38" s="6" t="s">
        <v>207</v>
      </c>
      <c r="BN38" s="7">
        <v>1</v>
      </c>
      <c r="BO38" s="7"/>
      <c r="BP38" s="7"/>
      <c r="BQ38" s="7">
        <v>1</v>
      </c>
      <c r="BR38" s="7"/>
      <c r="BS38" s="7"/>
      <c r="BT38" s="7"/>
      <c r="BZ38" t="s">
        <v>39</v>
      </c>
      <c r="CB38">
        <v>2</v>
      </c>
    </row>
    <row r="39" spans="1:81" ht="15" customHeight="1" x14ac:dyDescent="0.25">
      <c r="A39" t="s">
        <v>24</v>
      </c>
      <c r="B39">
        <v>0</v>
      </c>
      <c r="C39">
        <v>0</v>
      </c>
      <c r="D39">
        <v>0</v>
      </c>
      <c r="E39">
        <v>0</v>
      </c>
      <c r="F39">
        <v>1</v>
      </c>
      <c r="G39">
        <v>0</v>
      </c>
      <c r="H39" s="7">
        <v>1</v>
      </c>
      <c r="I39" s="7">
        <f>Tabela1[[#This Row],[PARTICIPAÇÃO EFETIVA CONSELHO SOMA DE UC]]/Tabela1[[#This Row],[TOTAL de UC]]</f>
        <v>0</v>
      </c>
      <c r="J39" s="7">
        <f>Tabela1[[#This Row],[TERMO DE COOPERAÇÃO EST]]/Tabela1[[#This Row],[TOTAL de UC EST]]</f>
        <v>0</v>
      </c>
      <c r="K39" s="7">
        <f>Tabela1[[#This Row],[PLANO DE GESTAO MUNI]]</f>
        <v>0</v>
      </c>
      <c r="L39" s="8">
        <f>SUM(Tabela1[[#This Row],[Calculo PEC]:[Cálculo PG]])</f>
        <v>0</v>
      </c>
      <c r="N39">
        <v>38</v>
      </c>
      <c r="O39" t="s">
        <v>8</v>
      </c>
      <c r="P39">
        <v>30</v>
      </c>
      <c r="Q39">
        <v>2378</v>
      </c>
      <c r="R39">
        <v>0</v>
      </c>
      <c r="S39" t="s">
        <v>331</v>
      </c>
      <c r="T39" t="s">
        <v>585</v>
      </c>
      <c r="U39" t="s">
        <v>317</v>
      </c>
      <c r="V39" t="s">
        <v>586</v>
      </c>
      <c r="W39" s="1">
        <v>37475</v>
      </c>
      <c r="X39" t="s">
        <v>220</v>
      </c>
      <c r="Y39" t="s">
        <v>461</v>
      </c>
      <c r="Z39" t="s">
        <v>445</v>
      </c>
      <c r="AA39" t="s">
        <v>70</v>
      </c>
      <c r="AB39" t="s">
        <v>587</v>
      </c>
      <c r="AC39" t="s">
        <v>587</v>
      </c>
      <c r="AD39" t="s">
        <v>588</v>
      </c>
      <c r="AE39" t="s">
        <v>70</v>
      </c>
      <c r="AF39" t="s">
        <v>70</v>
      </c>
      <c r="AG39" t="s">
        <v>70</v>
      </c>
      <c r="AH39">
        <v>896.78930000000003</v>
      </c>
      <c r="AI39">
        <v>8.9679000000000002</v>
      </c>
      <c r="AJ39" t="s">
        <v>458</v>
      </c>
      <c r="AK39" t="s">
        <v>445</v>
      </c>
      <c r="AL39" t="s">
        <v>458</v>
      </c>
      <c r="AM39" t="s">
        <v>70</v>
      </c>
      <c r="AN39" t="s">
        <v>510</v>
      </c>
      <c r="AO39">
        <v>0</v>
      </c>
      <c r="AP39">
        <v>0</v>
      </c>
      <c r="AQ39" t="s">
        <v>452</v>
      </c>
      <c r="AR39" s="1">
        <v>45798</v>
      </c>
      <c r="AS39" t="s">
        <v>452</v>
      </c>
      <c r="AT39" s="1">
        <v>45798</v>
      </c>
      <c r="AU39">
        <v>7.4200000000000004E-4</v>
      </c>
      <c r="AV39">
        <v>0.116925</v>
      </c>
      <c r="AW39">
        <v>128</v>
      </c>
      <c r="AX39">
        <v>2478</v>
      </c>
      <c r="AY39">
        <v>13</v>
      </c>
      <c r="AZ39" t="s">
        <v>39</v>
      </c>
      <c r="BA39" t="s">
        <v>40</v>
      </c>
      <c r="BB39" s="1">
        <v>34331</v>
      </c>
      <c r="BC39">
        <v>5106216</v>
      </c>
      <c r="BD39">
        <v>595021.03709999996</v>
      </c>
      <c r="BE39">
        <v>5950.2103710000001</v>
      </c>
      <c r="BF39" t="s">
        <v>70</v>
      </c>
      <c r="BG39">
        <v>0.116925</v>
      </c>
      <c r="BH39">
        <v>7.4200000000000004E-4</v>
      </c>
      <c r="BM39" s="6" t="s">
        <v>39</v>
      </c>
      <c r="BN39" s="7"/>
      <c r="BO39" s="7">
        <v>2</v>
      </c>
      <c r="BP39" s="7"/>
      <c r="BQ39" s="7">
        <v>2</v>
      </c>
      <c r="BR39" s="7"/>
      <c r="BS39" s="7"/>
      <c r="BT39" s="7"/>
      <c r="BZ39" t="s">
        <v>126</v>
      </c>
      <c r="CC39">
        <v>1</v>
      </c>
    </row>
    <row r="40" spans="1:81" ht="15" customHeight="1" x14ac:dyDescent="0.25">
      <c r="A40" t="s">
        <v>159</v>
      </c>
      <c r="B40">
        <v>0</v>
      </c>
      <c r="C40">
        <v>0</v>
      </c>
      <c r="D40">
        <v>0</v>
      </c>
      <c r="E40">
        <v>24</v>
      </c>
      <c r="F40">
        <v>1</v>
      </c>
      <c r="G40">
        <v>1</v>
      </c>
      <c r="H40" s="7">
        <v>26</v>
      </c>
      <c r="I40" s="7">
        <f>Tabela1[[#This Row],[PARTICIPAÇÃO EFETIVA CONSELHO SOMA DE UC]]/Tabela1[[#This Row],[TOTAL de UC]]</f>
        <v>0</v>
      </c>
      <c r="J40" s="7">
        <f>Tabela1[[#This Row],[TERMO DE COOPERAÇÃO EST]]/Tabela1[[#This Row],[TOTAL de UC EST]]</f>
        <v>0</v>
      </c>
      <c r="K40" s="7">
        <f>Tabela1[[#This Row],[PLANO DE GESTAO MUNI]]</f>
        <v>0</v>
      </c>
      <c r="L40" s="8">
        <f>SUM(Tabela1[[#This Row],[Calculo PEC]:[Cálculo PG]])</f>
        <v>0</v>
      </c>
      <c r="N40">
        <v>39</v>
      </c>
      <c r="O40" t="s">
        <v>8</v>
      </c>
      <c r="P40">
        <v>31</v>
      </c>
      <c r="Q40">
        <v>2379</v>
      </c>
      <c r="R40">
        <v>0</v>
      </c>
      <c r="S40" t="s">
        <v>323</v>
      </c>
      <c r="T40" t="s">
        <v>589</v>
      </c>
      <c r="U40" t="s">
        <v>317</v>
      </c>
      <c r="V40" t="s">
        <v>590</v>
      </c>
      <c r="W40" s="1">
        <v>34611</v>
      </c>
      <c r="X40" t="s">
        <v>220</v>
      </c>
      <c r="Y40" t="s">
        <v>461</v>
      </c>
      <c r="Z40" t="s">
        <v>445</v>
      </c>
      <c r="AA40" t="s">
        <v>70</v>
      </c>
      <c r="AB40" t="s">
        <v>591</v>
      </c>
      <c r="AC40" t="s">
        <v>591</v>
      </c>
      <c r="AD40" t="s">
        <v>592</v>
      </c>
      <c r="AE40" t="s">
        <v>70</v>
      </c>
      <c r="AF40" t="s">
        <v>70</v>
      </c>
      <c r="AG40" t="s">
        <v>70</v>
      </c>
      <c r="AH40">
        <v>120.60209999999999</v>
      </c>
      <c r="AI40">
        <v>1.206</v>
      </c>
      <c r="AJ40" t="s">
        <v>458</v>
      </c>
      <c r="AK40" t="s">
        <v>445</v>
      </c>
      <c r="AL40" t="s">
        <v>458</v>
      </c>
      <c r="AM40" t="s">
        <v>70</v>
      </c>
      <c r="AN40" t="s">
        <v>510</v>
      </c>
      <c r="AO40">
        <v>0</v>
      </c>
      <c r="AP40">
        <v>0</v>
      </c>
      <c r="AQ40" t="s">
        <v>452</v>
      </c>
      <c r="AR40" s="1">
        <v>45798</v>
      </c>
      <c r="AS40" t="s">
        <v>452</v>
      </c>
      <c r="AT40" s="1">
        <v>45798</v>
      </c>
      <c r="AU40">
        <v>1.02E-4</v>
      </c>
      <c r="AV40">
        <v>5.5153000000000001E-2</v>
      </c>
      <c r="AW40">
        <v>40</v>
      </c>
      <c r="AX40">
        <v>2396</v>
      </c>
      <c r="AY40">
        <v>94</v>
      </c>
      <c r="AZ40" t="s">
        <v>194</v>
      </c>
      <c r="BA40" t="s">
        <v>75</v>
      </c>
      <c r="BB40" s="1">
        <v>31545</v>
      </c>
      <c r="BC40">
        <v>5103403</v>
      </c>
      <c r="BD40">
        <v>330102.26319999999</v>
      </c>
      <c r="BE40">
        <v>3301.0226320000002</v>
      </c>
      <c r="BF40" t="s">
        <v>70</v>
      </c>
      <c r="BG40">
        <v>5.5153000000000001E-2</v>
      </c>
      <c r="BH40">
        <v>1.02E-4</v>
      </c>
      <c r="BM40" s="6" t="s">
        <v>126</v>
      </c>
      <c r="BN40" s="7"/>
      <c r="BO40" s="7"/>
      <c r="BP40" s="7">
        <v>1</v>
      </c>
      <c r="BQ40" s="7">
        <v>1</v>
      </c>
      <c r="BR40" s="7"/>
      <c r="BS40" s="7"/>
      <c r="BT40" s="7"/>
      <c r="BZ40" t="s">
        <v>137</v>
      </c>
      <c r="CA40">
        <v>1</v>
      </c>
    </row>
    <row r="41" spans="1:81" ht="15" customHeight="1" x14ac:dyDescent="0.25">
      <c r="A41" t="s">
        <v>205</v>
      </c>
      <c r="B41">
        <v>0</v>
      </c>
      <c r="C41">
        <v>0</v>
      </c>
      <c r="D41">
        <v>0</v>
      </c>
      <c r="E41">
        <v>0</v>
      </c>
      <c r="F41">
        <v>2</v>
      </c>
      <c r="G41">
        <v>0</v>
      </c>
      <c r="H41" s="7">
        <v>2</v>
      </c>
      <c r="I41" s="7">
        <f>Tabela1[[#This Row],[PARTICIPAÇÃO EFETIVA CONSELHO SOMA DE UC]]/Tabela1[[#This Row],[TOTAL de UC]]</f>
        <v>0</v>
      </c>
      <c r="J41" s="7">
        <f>Tabela1[[#This Row],[TERMO DE COOPERAÇÃO EST]]/Tabela1[[#This Row],[TOTAL de UC EST]]</f>
        <v>0</v>
      </c>
      <c r="K41" s="7">
        <f>Tabela1[[#This Row],[PLANO DE GESTAO MUNI]]</f>
        <v>0</v>
      </c>
      <c r="L41" s="8">
        <f>SUM(Tabela1[[#This Row],[Calculo PEC]:[Cálculo PG]])</f>
        <v>0</v>
      </c>
      <c r="N41">
        <v>40</v>
      </c>
      <c r="O41" t="s">
        <v>8</v>
      </c>
      <c r="P41">
        <v>32</v>
      </c>
      <c r="Q41">
        <v>2383</v>
      </c>
      <c r="R41">
        <v>0</v>
      </c>
      <c r="S41" t="s">
        <v>279</v>
      </c>
      <c r="T41" s="9" t="s">
        <v>593</v>
      </c>
      <c r="U41" t="s">
        <v>442</v>
      </c>
      <c r="V41" t="s">
        <v>594</v>
      </c>
      <c r="W41" s="1">
        <v>41956</v>
      </c>
      <c r="X41" t="s">
        <v>183</v>
      </c>
      <c r="Y41" t="s">
        <v>444</v>
      </c>
      <c r="Z41" t="s">
        <v>445</v>
      </c>
      <c r="AA41" t="s">
        <v>446</v>
      </c>
      <c r="AB41" t="s">
        <v>591</v>
      </c>
      <c r="AC41" t="s">
        <v>591</v>
      </c>
      <c r="AD41" t="s">
        <v>595</v>
      </c>
      <c r="AE41" t="s">
        <v>446</v>
      </c>
      <c r="AF41" t="s">
        <v>458</v>
      </c>
      <c r="AG41" t="s">
        <v>458</v>
      </c>
      <c r="AH41">
        <v>53.163200000000003</v>
      </c>
      <c r="AI41">
        <v>0.53159999999999996</v>
      </c>
      <c r="AJ41" t="s">
        <v>596</v>
      </c>
      <c r="AK41" t="s">
        <v>469</v>
      </c>
      <c r="AL41" t="s">
        <v>597</v>
      </c>
      <c r="AM41" t="s">
        <v>469</v>
      </c>
      <c r="AN41" s="9" t="s">
        <v>598</v>
      </c>
      <c r="AO41">
        <v>0</v>
      </c>
      <c r="AP41">
        <v>0</v>
      </c>
      <c r="AQ41" t="s">
        <v>452</v>
      </c>
      <c r="AR41" s="1">
        <v>45798</v>
      </c>
      <c r="AS41" t="s">
        <v>452</v>
      </c>
      <c r="AT41" s="1">
        <v>45798</v>
      </c>
      <c r="AU41">
        <v>4.5000000000000003E-5</v>
      </c>
      <c r="AV41">
        <v>5.9308E-2</v>
      </c>
      <c r="AW41">
        <v>40</v>
      </c>
      <c r="AX41">
        <v>2396</v>
      </c>
      <c r="AY41">
        <v>94</v>
      </c>
      <c r="AZ41" t="s">
        <v>194</v>
      </c>
      <c r="BA41" t="s">
        <v>75</v>
      </c>
      <c r="BB41" s="1">
        <v>31545</v>
      </c>
      <c r="BC41">
        <v>5103403</v>
      </c>
      <c r="BD41">
        <v>330102.26319999999</v>
      </c>
      <c r="BE41">
        <v>3301.0226320000002</v>
      </c>
      <c r="BF41" t="s">
        <v>70</v>
      </c>
      <c r="BG41">
        <v>5.9308E-2</v>
      </c>
      <c r="BH41">
        <v>4.5000000000000003E-5</v>
      </c>
      <c r="BM41" s="6" t="s">
        <v>137</v>
      </c>
      <c r="BN41" s="7">
        <v>1</v>
      </c>
      <c r="BO41" s="7"/>
      <c r="BP41" s="7"/>
      <c r="BQ41" s="7">
        <v>1</v>
      </c>
      <c r="BR41" s="7"/>
      <c r="BS41" s="7"/>
      <c r="BT41" s="7"/>
      <c r="BZ41" t="s">
        <v>149</v>
      </c>
      <c r="CC41">
        <v>1</v>
      </c>
    </row>
    <row r="42" spans="1:81" ht="15" customHeight="1" x14ac:dyDescent="0.25">
      <c r="A42" t="s">
        <v>147</v>
      </c>
      <c r="B42">
        <v>0</v>
      </c>
      <c r="C42">
        <v>0</v>
      </c>
      <c r="D42">
        <v>0</v>
      </c>
      <c r="E42">
        <v>0</v>
      </c>
      <c r="F42">
        <v>2</v>
      </c>
      <c r="G42">
        <v>0</v>
      </c>
      <c r="H42" s="7">
        <v>2</v>
      </c>
      <c r="I42" s="7">
        <f>Tabela1[[#This Row],[PARTICIPAÇÃO EFETIVA CONSELHO SOMA DE UC]]/Tabela1[[#This Row],[TOTAL de UC]]</f>
        <v>0</v>
      </c>
      <c r="J42" s="7">
        <f>Tabela1[[#This Row],[TERMO DE COOPERAÇÃO EST]]/Tabela1[[#This Row],[TOTAL de UC EST]]</f>
        <v>0</v>
      </c>
      <c r="K42" s="7">
        <f>Tabela1[[#This Row],[PLANO DE GESTAO MUNI]]</f>
        <v>0</v>
      </c>
      <c r="L42" s="8">
        <f>SUM(Tabela1[[#This Row],[Calculo PEC]:[Cálculo PG]])</f>
        <v>0</v>
      </c>
      <c r="N42">
        <v>41</v>
      </c>
      <c r="O42" t="s">
        <v>8</v>
      </c>
      <c r="P42">
        <v>33</v>
      </c>
      <c r="Q42">
        <v>2384</v>
      </c>
      <c r="R42">
        <v>60</v>
      </c>
      <c r="S42" t="s">
        <v>599</v>
      </c>
      <c r="T42" t="s">
        <v>600</v>
      </c>
      <c r="U42" t="s">
        <v>442</v>
      </c>
      <c r="V42" t="s">
        <v>601</v>
      </c>
      <c r="W42" s="1">
        <v>43066</v>
      </c>
      <c r="X42" t="s">
        <v>186</v>
      </c>
      <c r="Y42" t="s">
        <v>444</v>
      </c>
      <c r="Z42" t="s">
        <v>445</v>
      </c>
      <c r="AA42" t="s">
        <v>445</v>
      </c>
      <c r="AB42" t="s">
        <v>602</v>
      </c>
      <c r="AC42" t="s">
        <v>602</v>
      </c>
      <c r="AD42">
        <v>14.23</v>
      </c>
      <c r="AE42" t="s">
        <v>445</v>
      </c>
      <c r="AF42" t="s">
        <v>446</v>
      </c>
      <c r="AG42" t="s">
        <v>446</v>
      </c>
      <c r="AH42">
        <v>14.132300000000001</v>
      </c>
      <c r="AI42">
        <v>0.14130000000000001</v>
      </c>
      <c r="AJ42" t="s">
        <v>446</v>
      </c>
      <c r="AK42" t="s">
        <v>445</v>
      </c>
      <c r="AL42" t="s">
        <v>446</v>
      </c>
      <c r="AM42" t="s">
        <v>445</v>
      </c>
      <c r="AN42" t="s">
        <v>70</v>
      </c>
      <c r="AO42">
        <v>0</v>
      </c>
      <c r="AP42">
        <v>0</v>
      </c>
      <c r="AQ42" t="s">
        <v>452</v>
      </c>
      <c r="AR42" s="1">
        <v>45798</v>
      </c>
      <c r="AS42" t="s">
        <v>452</v>
      </c>
      <c r="AT42" s="1">
        <v>45798</v>
      </c>
      <c r="AU42">
        <v>1.2E-5</v>
      </c>
      <c r="AV42">
        <v>1.9427E-2</v>
      </c>
      <c r="AW42">
        <v>93</v>
      </c>
      <c r="AX42">
        <v>2449</v>
      </c>
      <c r="AY42">
        <v>84</v>
      </c>
      <c r="AZ42" t="s">
        <v>117</v>
      </c>
      <c r="BA42" t="s">
        <v>118</v>
      </c>
      <c r="BB42" s="1">
        <v>35054</v>
      </c>
      <c r="BC42">
        <v>5105580</v>
      </c>
      <c r="BD42">
        <v>1230139.899</v>
      </c>
      <c r="BE42">
        <v>12301.39899</v>
      </c>
      <c r="BF42" t="s">
        <v>70</v>
      </c>
      <c r="BG42">
        <v>1.9427E-2</v>
      </c>
      <c r="BH42">
        <v>1.2E-5</v>
      </c>
      <c r="BM42" s="6" t="s">
        <v>149</v>
      </c>
      <c r="BN42" s="7"/>
      <c r="BO42" s="7"/>
      <c r="BP42" s="7">
        <v>1</v>
      </c>
      <c r="BQ42" s="7">
        <v>1</v>
      </c>
      <c r="BR42" s="7"/>
      <c r="BS42" s="7"/>
      <c r="BT42" s="7"/>
      <c r="BZ42" t="s">
        <v>121</v>
      </c>
      <c r="CA42">
        <v>1</v>
      </c>
    </row>
    <row r="43" spans="1:81" ht="15" customHeight="1" x14ac:dyDescent="0.25">
      <c r="A43" t="s">
        <v>166</v>
      </c>
      <c r="B43">
        <v>0</v>
      </c>
      <c r="C43">
        <v>0</v>
      </c>
      <c r="D43">
        <v>0</v>
      </c>
      <c r="E43">
        <v>0</v>
      </c>
      <c r="F43">
        <v>4</v>
      </c>
      <c r="G43">
        <v>0</v>
      </c>
      <c r="H43" s="7">
        <v>4</v>
      </c>
      <c r="I43" s="7">
        <f>Tabela1[[#This Row],[PARTICIPAÇÃO EFETIVA CONSELHO SOMA DE UC]]/Tabela1[[#This Row],[TOTAL de UC]]</f>
        <v>0</v>
      </c>
      <c r="J43" s="7">
        <f>Tabela1[[#This Row],[TERMO DE COOPERAÇÃO EST]]/Tabela1[[#This Row],[TOTAL de UC EST]]</f>
        <v>0</v>
      </c>
      <c r="K43" s="7">
        <f>Tabela1[[#This Row],[PLANO DE GESTAO MUNI]]</f>
        <v>0</v>
      </c>
      <c r="L43" s="8">
        <f>SUM(Tabela1[[#This Row],[Calculo PEC]:[Cálculo PG]])</f>
        <v>0</v>
      </c>
      <c r="N43">
        <v>42</v>
      </c>
      <c r="O43" t="s">
        <v>8</v>
      </c>
      <c r="P43">
        <v>34</v>
      </c>
      <c r="Q43">
        <v>2385</v>
      </c>
      <c r="R43">
        <v>0</v>
      </c>
      <c r="S43" t="s">
        <v>219</v>
      </c>
      <c r="T43" t="s">
        <v>603</v>
      </c>
      <c r="U43" t="s">
        <v>184</v>
      </c>
      <c r="V43" t="s">
        <v>604</v>
      </c>
      <c r="W43" s="1">
        <v>36070</v>
      </c>
      <c r="X43" t="s">
        <v>220</v>
      </c>
      <c r="Y43" t="s">
        <v>461</v>
      </c>
      <c r="Z43" t="s">
        <v>469</v>
      </c>
      <c r="AA43" t="s">
        <v>446</v>
      </c>
      <c r="AB43" t="s">
        <v>605</v>
      </c>
      <c r="AC43" t="s">
        <v>606</v>
      </c>
      <c r="AD43" t="s">
        <v>607</v>
      </c>
      <c r="AE43" t="s">
        <v>446</v>
      </c>
      <c r="AF43" t="s">
        <v>70</v>
      </c>
      <c r="AG43" t="s">
        <v>70</v>
      </c>
      <c r="AH43">
        <v>253671.21950000001</v>
      </c>
      <c r="AI43">
        <v>2536.7121999999999</v>
      </c>
      <c r="AJ43" t="s">
        <v>458</v>
      </c>
      <c r="AK43" t="s">
        <v>445</v>
      </c>
      <c r="AL43" t="s">
        <v>608</v>
      </c>
      <c r="AM43" t="s">
        <v>446</v>
      </c>
      <c r="AN43" t="s">
        <v>609</v>
      </c>
      <c r="AO43">
        <v>0</v>
      </c>
      <c r="AP43">
        <v>0</v>
      </c>
      <c r="AQ43" t="s">
        <v>452</v>
      </c>
      <c r="AR43" s="1">
        <v>45798</v>
      </c>
      <c r="AS43" t="s">
        <v>452</v>
      </c>
      <c r="AT43" s="1">
        <v>45798</v>
      </c>
      <c r="AU43">
        <v>0.211647</v>
      </c>
      <c r="AV43">
        <v>3.9265240000000001</v>
      </c>
      <c r="AW43">
        <v>12</v>
      </c>
      <c r="AX43">
        <v>2367</v>
      </c>
      <c r="AY43">
        <v>3</v>
      </c>
      <c r="AZ43" t="s">
        <v>221</v>
      </c>
      <c r="BA43" t="s">
        <v>47</v>
      </c>
      <c r="BB43" s="1">
        <v>36432</v>
      </c>
      <c r="BC43">
        <v>5106315</v>
      </c>
      <c r="BD43">
        <v>438806.78120000003</v>
      </c>
      <c r="BE43">
        <v>4388.0678120000002</v>
      </c>
      <c r="BF43" t="s">
        <v>70</v>
      </c>
      <c r="BG43">
        <v>0.238312</v>
      </c>
      <c r="BH43">
        <v>2.2499999999999998E-3</v>
      </c>
      <c r="BM43" s="6" t="s">
        <v>121</v>
      </c>
      <c r="BN43" s="7">
        <v>1</v>
      </c>
      <c r="BO43" s="7"/>
      <c r="BP43" s="7"/>
      <c r="BQ43" s="7">
        <v>1</v>
      </c>
      <c r="BR43" s="7"/>
      <c r="BS43" s="7"/>
      <c r="BT43" s="7"/>
      <c r="BZ43" t="s">
        <v>110</v>
      </c>
      <c r="CC43">
        <v>1</v>
      </c>
    </row>
    <row r="44" spans="1:81" ht="15" customHeight="1" x14ac:dyDescent="0.25">
      <c r="A44" t="s">
        <v>347</v>
      </c>
      <c r="B44">
        <v>0</v>
      </c>
      <c r="C44">
        <v>0</v>
      </c>
      <c r="D44">
        <v>0</v>
      </c>
      <c r="H44" s="7"/>
      <c r="I44" s="7"/>
      <c r="J44" s="7"/>
      <c r="K44" s="7">
        <f>Tabela1[[#This Row],[PLANO DE GESTAO MUNI]]</f>
        <v>0</v>
      </c>
      <c r="L44" s="8">
        <f>SUM(Tabela1[[#This Row],[Calculo PEC]:[Cálculo PG]])</f>
        <v>0</v>
      </c>
      <c r="N44">
        <v>43</v>
      </c>
      <c r="O44" t="s">
        <v>8</v>
      </c>
      <c r="P44">
        <v>34</v>
      </c>
      <c r="Q44">
        <v>2385</v>
      </c>
      <c r="R44">
        <v>0</v>
      </c>
      <c r="S44" t="s">
        <v>219</v>
      </c>
      <c r="T44" t="s">
        <v>603</v>
      </c>
      <c r="U44" t="s">
        <v>184</v>
      </c>
      <c r="V44" t="s">
        <v>604</v>
      </c>
      <c r="W44" s="1">
        <v>36070</v>
      </c>
      <c r="X44" t="s">
        <v>220</v>
      </c>
      <c r="Y44" t="s">
        <v>461</v>
      </c>
      <c r="Z44" t="s">
        <v>469</v>
      </c>
      <c r="AA44" t="s">
        <v>446</v>
      </c>
      <c r="AB44" t="s">
        <v>605</v>
      </c>
      <c r="AC44" t="s">
        <v>606</v>
      </c>
      <c r="AD44" t="s">
        <v>607</v>
      </c>
      <c r="AE44" t="s">
        <v>446</v>
      </c>
      <c r="AF44" t="s">
        <v>70</v>
      </c>
      <c r="AG44" t="s">
        <v>70</v>
      </c>
      <c r="AH44">
        <v>253671.21950000001</v>
      </c>
      <c r="AI44">
        <v>2536.7121999999999</v>
      </c>
      <c r="AJ44" t="s">
        <v>458</v>
      </c>
      <c r="AK44" t="s">
        <v>445</v>
      </c>
      <c r="AL44" t="s">
        <v>608</v>
      </c>
      <c r="AM44" t="s">
        <v>446</v>
      </c>
      <c r="AN44" t="s">
        <v>609</v>
      </c>
      <c r="AO44">
        <v>0</v>
      </c>
      <c r="AP44">
        <v>0</v>
      </c>
      <c r="AQ44" t="s">
        <v>452</v>
      </c>
      <c r="AR44" s="1">
        <v>45798</v>
      </c>
      <c r="AS44" t="s">
        <v>452</v>
      </c>
      <c r="AT44" s="1">
        <v>45798</v>
      </c>
      <c r="AU44">
        <v>0.211647</v>
      </c>
      <c r="AV44">
        <v>3.9265240000000001</v>
      </c>
      <c r="AW44">
        <v>120</v>
      </c>
      <c r="AX44">
        <v>2486</v>
      </c>
      <c r="AY44">
        <v>6</v>
      </c>
      <c r="AZ44" t="s">
        <v>83</v>
      </c>
      <c r="BA44" t="s">
        <v>84</v>
      </c>
      <c r="BB44" s="1">
        <v>36432</v>
      </c>
      <c r="BC44">
        <v>5103106</v>
      </c>
      <c r="BD44">
        <v>1654972.8389999999</v>
      </c>
      <c r="BE44">
        <v>16549.72839</v>
      </c>
      <c r="BF44" t="s">
        <v>70</v>
      </c>
      <c r="BG44">
        <v>3.742461</v>
      </c>
      <c r="BH44">
        <v>0.182755</v>
      </c>
      <c r="BM44" s="6" t="s">
        <v>110</v>
      </c>
      <c r="BN44" s="7"/>
      <c r="BO44" s="7"/>
      <c r="BP44" s="7">
        <v>1</v>
      </c>
      <c r="BQ44" s="7">
        <v>1</v>
      </c>
      <c r="BR44" s="7"/>
      <c r="BS44" s="7"/>
      <c r="BT44" s="7"/>
      <c r="BZ44" t="s">
        <v>264</v>
      </c>
      <c r="CA44">
        <v>4</v>
      </c>
    </row>
    <row r="45" spans="1:81" ht="15" customHeight="1" x14ac:dyDescent="0.25">
      <c r="A45" t="s">
        <v>109</v>
      </c>
      <c r="B45">
        <v>0</v>
      </c>
      <c r="C45">
        <v>0</v>
      </c>
      <c r="D45">
        <v>0</v>
      </c>
      <c r="E45">
        <v>0</v>
      </c>
      <c r="F45">
        <v>0</v>
      </c>
      <c r="G45">
        <v>1</v>
      </c>
      <c r="H45" s="7">
        <v>1</v>
      </c>
      <c r="I45" s="7">
        <f>Tabela1[[#This Row],[PARTICIPAÇÃO EFETIVA CONSELHO SOMA DE UC]]/Tabela1[[#This Row],[TOTAL de UC]]</f>
        <v>0</v>
      </c>
      <c r="J45" s="7"/>
      <c r="K45" s="7">
        <f>Tabela1[[#This Row],[PLANO DE GESTAO MUNI]]</f>
        <v>0</v>
      </c>
      <c r="L45" s="8">
        <f>SUM(Tabela1[[#This Row],[Calculo PEC]:[Cálculo PG]])</f>
        <v>0</v>
      </c>
      <c r="N45">
        <v>44</v>
      </c>
      <c r="O45" t="s">
        <v>8</v>
      </c>
      <c r="P45">
        <v>35</v>
      </c>
      <c r="Q45">
        <v>2386</v>
      </c>
      <c r="R45">
        <v>95</v>
      </c>
      <c r="S45" t="s">
        <v>610</v>
      </c>
      <c r="T45" t="s">
        <v>611</v>
      </c>
      <c r="U45" t="s">
        <v>442</v>
      </c>
      <c r="V45" t="s">
        <v>612</v>
      </c>
      <c r="W45" s="1">
        <v>45280</v>
      </c>
      <c r="X45" t="s">
        <v>186</v>
      </c>
      <c r="Y45" t="s">
        <v>444</v>
      </c>
      <c r="Z45" t="s">
        <v>445</v>
      </c>
      <c r="AA45" t="s">
        <v>446</v>
      </c>
      <c r="AB45" t="s">
        <v>481</v>
      </c>
      <c r="AC45" t="s">
        <v>481</v>
      </c>
      <c r="AD45">
        <v>2.4849999999999999</v>
      </c>
      <c r="AE45" t="s">
        <v>446</v>
      </c>
      <c r="AF45" t="s">
        <v>446</v>
      </c>
      <c r="AG45" t="s">
        <v>446</v>
      </c>
      <c r="AH45">
        <v>2.1966999999999999</v>
      </c>
      <c r="AI45">
        <v>2.1999999999999999E-2</v>
      </c>
      <c r="AJ45" t="s">
        <v>446</v>
      </c>
      <c r="AK45" t="s">
        <v>445</v>
      </c>
      <c r="AL45" t="s">
        <v>446</v>
      </c>
      <c r="AM45" t="s">
        <v>446</v>
      </c>
      <c r="AN45" t="s">
        <v>70</v>
      </c>
      <c r="AO45">
        <v>0</v>
      </c>
      <c r="AP45">
        <v>0</v>
      </c>
      <c r="AQ45" t="s">
        <v>452</v>
      </c>
      <c r="AR45" s="1">
        <v>45798</v>
      </c>
      <c r="AS45" t="s">
        <v>452</v>
      </c>
      <c r="AT45" s="1">
        <v>45798</v>
      </c>
      <c r="AU45">
        <v>1.9999999999999999E-6</v>
      </c>
      <c r="AV45">
        <v>7.2529999999999999E-3</v>
      </c>
      <c r="AW45">
        <v>114</v>
      </c>
      <c r="AX45">
        <v>2480</v>
      </c>
      <c r="AY45">
        <v>96</v>
      </c>
      <c r="AZ45" t="s">
        <v>159</v>
      </c>
      <c r="BA45" t="s">
        <v>160</v>
      </c>
      <c r="BB45" s="1">
        <v>32693</v>
      </c>
      <c r="BC45">
        <v>5107602</v>
      </c>
      <c r="BD45">
        <v>482792.86969999998</v>
      </c>
      <c r="BE45">
        <v>4827.9286970000003</v>
      </c>
      <c r="BF45" t="s">
        <v>70</v>
      </c>
      <c r="BG45">
        <v>7.2529999999999999E-3</v>
      </c>
      <c r="BH45">
        <v>1.9999999999999999E-6</v>
      </c>
      <c r="BM45" s="6" t="s">
        <v>264</v>
      </c>
      <c r="BN45" s="7">
        <v>4</v>
      </c>
      <c r="BO45" s="7"/>
      <c r="BP45" s="7"/>
      <c r="BQ45" s="7">
        <v>4</v>
      </c>
      <c r="BR45" s="7"/>
      <c r="BS45" s="7"/>
      <c r="BT45" s="7"/>
      <c r="BZ45" t="s">
        <v>221</v>
      </c>
      <c r="CA45">
        <v>2</v>
      </c>
      <c r="CB45">
        <v>1</v>
      </c>
    </row>
    <row r="46" spans="1:81" ht="15" customHeight="1" x14ac:dyDescent="0.25">
      <c r="A46" t="s">
        <v>198</v>
      </c>
      <c r="B46">
        <v>0</v>
      </c>
      <c r="C46">
        <v>0</v>
      </c>
      <c r="D46">
        <v>0</v>
      </c>
      <c r="E46">
        <v>6</v>
      </c>
      <c r="F46">
        <v>0</v>
      </c>
      <c r="G46">
        <v>0</v>
      </c>
      <c r="H46" s="7">
        <v>6</v>
      </c>
      <c r="I46" s="7">
        <f>Tabela1[[#This Row],[PARTICIPAÇÃO EFETIVA CONSELHO SOMA DE UC]]/Tabela1[[#This Row],[TOTAL de UC]]</f>
        <v>0</v>
      </c>
      <c r="J46" s="7"/>
      <c r="K46" s="7">
        <f>Tabela1[[#This Row],[PLANO DE GESTAO MUNI]]</f>
        <v>0</v>
      </c>
      <c r="L46" s="8">
        <f>SUM(Tabela1[[#This Row],[Calculo PEC]:[Cálculo PG]])</f>
        <v>0</v>
      </c>
      <c r="N46">
        <v>45</v>
      </c>
      <c r="O46" t="s">
        <v>8</v>
      </c>
      <c r="P46">
        <v>36</v>
      </c>
      <c r="Q46">
        <v>2388</v>
      </c>
      <c r="R46">
        <v>0</v>
      </c>
      <c r="S46" t="s">
        <v>613</v>
      </c>
      <c r="T46" t="s">
        <v>614</v>
      </c>
      <c r="U46" t="s">
        <v>442</v>
      </c>
      <c r="V46" t="s">
        <v>615</v>
      </c>
      <c r="W46" s="1">
        <v>45461</v>
      </c>
      <c r="X46" t="s">
        <v>186</v>
      </c>
      <c r="Y46" t="s">
        <v>444</v>
      </c>
      <c r="Z46" t="s">
        <v>445</v>
      </c>
      <c r="AA46" t="s">
        <v>469</v>
      </c>
      <c r="AB46" t="s">
        <v>481</v>
      </c>
      <c r="AC46" t="s">
        <v>481</v>
      </c>
      <c r="AD46">
        <v>16</v>
      </c>
      <c r="AE46" t="s">
        <v>445</v>
      </c>
      <c r="AF46" t="s">
        <v>458</v>
      </c>
      <c r="AG46" t="s">
        <v>458</v>
      </c>
      <c r="AH46">
        <v>16.226800000000001</v>
      </c>
      <c r="AI46">
        <v>0.1623</v>
      </c>
      <c r="AJ46" t="s">
        <v>446</v>
      </c>
      <c r="AK46" t="s">
        <v>445</v>
      </c>
      <c r="AL46" t="s">
        <v>445</v>
      </c>
      <c r="AM46" t="s">
        <v>445</v>
      </c>
      <c r="AN46" t="s">
        <v>70</v>
      </c>
      <c r="AO46">
        <v>0</v>
      </c>
      <c r="AP46">
        <v>0</v>
      </c>
      <c r="AQ46" t="s">
        <v>452</v>
      </c>
      <c r="AR46" s="1">
        <v>45798</v>
      </c>
      <c r="AS46" t="s">
        <v>452</v>
      </c>
      <c r="AT46" s="1">
        <v>45798</v>
      </c>
      <c r="AU46">
        <v>1.4E-5</v>
      </c>
      <c r="AV46">
        <v>1.7104000000000001E-2</v>
      </c>
      <c r="AW46">
        <v>114</v>
      </c>
      <c r="AX46">
        <v>2480</v>
      </c>
      <c r="AY46">
        <v>96</v>
      </c>
      <c r="AZ46" t="s">
        <v>159</v>
      </c>
      <c r="BA46" t="s">
        <v>160</v>
      </c>
      <c r="BB46" s="1">
        <v>32693</v>
      </c>
      <c r="BC46">
        <v>5107602</v>
      </c>
      <c r="BD46">
        <v>482792.86969999998</v>
      </c>
      <c r="BE46">
        <v>4827.9286970000003</v>
      </c>
      <c r="BF46" t="s">
        <v>70</v>
      </c>
      <c r="BG46">
        <v>1.7104000000000001E-2</v>
      </c>
      <c r="BH46">
        <v>1.4E-5</v>
      </c>
      <c r="BM46" s="6" t="s">
        <v>221</v>
      </c>
      <c r="BN46" s="7">
        <v>2</v>
      </c>
      <c r="BO46" s="7">
        <v>1</v>
      </c>
      <c r="BP46" s="7"/>
      <c r="BQ46" s="7">
        <v>3</v>
      </c>
      <c r="BR46" s="7"/>
      <c r="BS46" s="7"/>
      <c r="BT46" s="7"/>
      <c r="BZ46" t="s">
        <v>33</v>
      </c>
      <c r="CA46">
        <v>1</v>
      </c>
    </row>
    <row r="47" spans="1:81" ht="15" customHeight="1" x14ac:dyDescent="0.25">
      <c r="A47" t="s">
        <v>94</v>
      </c>
      <c r="B47">
        <v>0</v>
      </c>
      <c r="C47">
        <v>0</v>
      </c>
      <c r="D47">
        <v>0</v>
      </c>
      <c r="H47" s="7"/>
      <c r="I47" s="7"/>
      <c r="J47" s="7"/>
      <c r="K47" s="7">
        <f>Tabela1[[#This Row],[PLANO DE GESTAO MUNI]]</f>
        <v>0</v>
      </c>
      <c r="L47" s="8">
        <f>SUM(Tabela1[[#This Row],[Calculo PEC]:[Cálculo PG]])</f>
        <v>0</v>
      </c>
      <c r="N47">
        <v>46</v>
      </c>
      <c r="O47" t="s">
        <v>8</v>
      </c>
      <c r="P47">
        <v>37</v>
      </c>
      <c r="Q47">
        <v>2389</v>
      </c>
      <c r="R47">
        <v>0</v>
      </c>
      <c r="S47" t="s">
        <v>309</v>
      </c>
      <c r="T47" s="9" t="s">
        <v>616</v>
      </c>
      <c r="U47" t="s">
        <v>310</v>
      </c>
      <c r="V47" t="s">
        <v>617</v>
      </c>
      <c r="W47" s="1">
        <v>37162</v>
      </c>
      <c r="X47" t="s">
        <v>183</v>
      </c>
      <c r="Y47" t="s">
        <v>444</v>
      </c>
      <c r="Z47" t="s">
        <v>469</v>
      </c>
      <c r="AA47" t="s">
        <v>446</v>
      </c>
      <c r="AB47" t="s">
        <v>618</v>
      </c>
      <c r="AC47" t="s">
        <v>618</v>
      </c>
      <c r="AD47" t="s">
        <v>619</v>
      </c>
      <c r="AE47" t="s">
        <v>446</v>
      </c>
      <c r="AF47" t="s">
        <v>70</v>
      </c>
      <c r="AG47" t="s">
        <v>70</v>
      </c>
      <c r="AH47">
        <v>35411.858999999997</v>
      </c>
      <c r="AI47">
        <v>354.11860000000001</v>
      </c>
      <c r="AJ47" t="s">
        <v>70</v>
      </c>
      <c r="AK47" t="s">
        <v>445</v>
      </c>
      <c r="AL47" t="s">
        <v>620</v>
      </c>
      <c r="AM47" t="s">
        <v>446</v>
      </c>
      <c r="AN47" t="s">
        <v>621</v>
      </c>
      <c r="AO47">
        <v>0</v>
      </c>
      <c r="AP47">
        <v>0</v>
      </c>
      <c r="AQ47" t="s">
        <v>452</v>
      </c>
      <c r="AR47" s="1">
        <v>45798</v>
      </c>
      <c r="AS47" t="s">
        <v>452</v>
      </c>
      <c r="AT47" s="1">
        <v>45798</v>
      </c>
      <c r="AU47">
        <v>2.9506999999999999E-2</v>
      </c>
      <c r="AV47">
        <v>0.98416199999999998</v>
      </c>
      <c r="AW47">
        <v>12</v>
      </c>
      <c r="AX47">
        <v>2367</v>
      </c>
      <c r="AY47">
        <v>3</v>
      </c>
      <c r="AZ47" t="s">
        <v>221</v>
      </c>
      <c r="BA47" t="s">
        <v>47</v>
      </c>
      <c r="BB47" s="1">
        <v>36432</v>
      </c>
      <c r="BC47">
        <v>5106315</v>
      </c>
      <c r="BD47">
        <v>438806.78120000003</v>
      </c>
      <c r="BE47">
        <v>4388.0678120000002</v>
      </c>
      <c r="BF47" t="s">
        <v>70</v>
      </c>
      <c r="BG47">
        <v>0.50930500000000001</v>
      </c>
      <c r="BH47">
        <v>1.923E-3</v>
      </c>
      <c r="BM47" s="6" t="s">
        <v>33</v>
      </c>
      <c r="BN47" s="7">
        <v>1</v>
      </c>
      <c r="BO47" s="7"/>
      <c r="BP47" s="7"/>
      <c r="BQ47" s="7">
        <v>1</v>
      </c>
      <c r="BR47" s="7"/>
      <c r="BS47" s="7"/>
      <c r="BT47" s="7"/>
      <c r="BZ47" t="s">
        <v>158</v>
      </c>
      <c r="CC47">
        <v>2</v>
      </c>
    </row>
    <row r="48" spans="1:81" ht="15" customHeight="1" x14ac:dyDescent="0.25">
      <c r="A48" t="s">
        <v>348</v>
      </c>
      <c r="B48">
        <v>0</v>
      </c>
      <c r="C48">
        <v>0</v>
      </c>
      <c r="D48">
        <v>0</v>
      </c>
      <c r="E48">
        <v>1</v>
      </c>
      <c r="F48">
        <v>0</v>
      </c>
      <c r="G48">
        <v>0</v>
      </c>
      <c r="H48" s="7">
        <v>1</v>
      </c>
      <c r="I48" s="7">
        <f>Tabela1[[#This Row],[PARTICIPAÇÃO EFETIVA CONSELHO SOMA DE UC]]/Tabela1[[#This Row],[TOTAL de UC]]</f>
        <v>0</v>
      </c>
      <c r="J48" s="7"/>
      <c r="K48" s="7">
        <f>Tabela1[[#This Row],[PLANO DE GESTAO MUNI]]</f>
        <v>0</v>
      </c>
      <c r="L48" s="8">
        <f>SUM(Tabela1[[#This Row],[Calculo PEC]:[Cálculo PG]])</f>
        <v>0</v>
      </c>
      <c r="N48">
        <v>47</v>
      </c>
      <c r="O48" t="s">
        <v>8</v>
      </c>
      <c r="P48">
        <v>37</v>
      </c>
      <c r="Q48">
        <v>2389</v>
      </c>
      <c r="R48">
        <v>0</v>
      </c>
      <c r="S48" t="s">
        <v>309</v>
      </c>
      <c r="T48" s="9" t="s">
        <v>616</v>
      </c>
      <c r="U48" t="s">
        <v>310</v>
      </c>
      <c r="V48" t="s">
        <v>617</v>
      </c>
      <c r="W48" s="1">
        <v>37162</v>
      </c>
      <c r="X48" t="s">
        <v>183</v>
      </c>
      <c r="Y48" t="s">
        <v>444</v>
      </c>
      <c r="Z48" t="s">
        <v>469</v>
      </c>
      <c r="AA48" t="s">
        <v>446</v>
      </c>
      <c r="AB48" t="s">
        <v>618</v>
      </c>
      <c r="AC48" t="s">
        <v>618</v>
      </c>
      <c r="AD48" t="s">
        <v>619</v>
      </c>
      <c r="AE48" t="s">
        <v>446</v>
      </c>
      <c r="AF48" t="s">
        <v>70</v>
      </c>
      <c r="AG48" t="s">
        <v>70</v>
      </c>
      <c r="AH48">
        <v>35411.858999999997</v>
      </c>
      <c r="AI48">
        <v>354.11860000000001</v>
      </c>
      <c r="AJ48" t="s">
        <v>70</v>
      </c>
      <c r="AK48" t="s">
        <v>445</v>
      </c>
      <c r="AL48" t="s">
        <v>620</v>
      </c>
      <c r="AM48" t="s">
        <v>446</v>
      </c>
      <c r="AN48" t="s">
        <v>621</v>
      </c>
      <c r="AO48">
        <v>0</v>
      </c>
      <c r="AP48">
        <v>0</v>
      </c>
      <c r="AQ48" t="s">
        <v>452</v>
      </c>
      <c r="AR48" s="1">
        <v>45798</v>
      </c>
      <c r="AS48" t="s">
        <v>452</v>
      </c>
      <c r="AT48" s="1">
        <v>45798</v>
      </c>
      <c r="AU48">
        <v>2.9506999999999999E-2</v>
      </c>
      <c r="AV48">
        <v>0.98416199999999998</v>
      </c>
      <c r="AW48">
        <v>120</v>
      </c>
      <c r="AX48">
        <v>2486</v>
      </c>
      <c r="AY48">
        <v>6</v>
      </c>
      <c r="AZ48" t="s">
        <v>83</v>
      </c>
      <c r="BA48" t="s">
        <v>84</v>
      </c>
      <c r="BB48" s="1">
        <v>36432</v>
      </c>
      <c r="BC48">
        <v>5103106</v>
      </c>
      <c r="BD48">
        <v>1654972.8389999999</v>
      </c>
      <c r="BE48">
        <v>16549.72839</v>
      </c>
      <c r="BF48" t="s">
        <v>70</v>
      </c>
      <c r="BG48">
        <v>0.332567</v>
      </c>
      <c r="BH48">
        <v>9.3999999999999994E-5</v>
      </c>
      <c r="BM48" s="6" t="s">
        <v>158</v>
      </c>
      <c r="BN48" s="7"/>
      <c r="BO48" s="7"/>
      <c r="BP48" s="7">
        <v>2</v>
      </c>
      <c r="BQ48" s="7">
        <v>2</v>
      </c>
      <c r="BR48" s="7"/>
      <c r="BS48" s="7"/>
      <c r="BT48" s="7"/>
      <c r="BZ48" t="s">
        <v>249</v>
      </c>
      <c r="CA48">
        <v>3</v>
      </c>
      <c r="CB48">
        <v>2</v>
      </c>
    </row>
    <row r="49" spans="1:81" ht="15" customHeight="1" x14ac:dyDescent="0.25">
      <c r="A49" t="s">
        <v>189</v>
      </c>
      <c r="B49">
        <v>0</v>
      </c>
      <c r="C49">
        <v>0</v>
      </c>
      <c r="D49">
        <v>0</v>
      </c>
      <c r="E49">
        <v>4</v>
      </c>
      <c r="F49">
        <v>0</v>
      </c>
      <c r="G49">
        <v>0</v>
      </c>
      <c r="H49" s="7">
        <v>4</v>
      </c>
      <c r="I49" s="7">
        <f>Tabela1[[#This Row],[PARTICIPAÇÃO EFETIVA CONSELHO SOMA DE UC]]/Tabela1[[#This Row],[TOTAL de UC]]</f>
        <v>0</v>
      </c>
      <c r="J49" s="7"/>
      <c r="K49" s="7">
        <f>Tabela1[[#This Row],[PLANO DE GESTAO MUNI]]</f>
        <v>0</v>
      </c>
      <c r="L49" s="8">
        <f>SUM(Tabela1[[#This Row],[Calculo PEC]:[Cálculo PG]])</f>
        <v>0</v>
      </c>
      <c r="N49">
        <v>48</v>
      </c>
      <c r="O49" t="s">
        <v>8</v>
      </c>
      <c r="P49">
        <v>38</v>
      </c>
      <c r="Q49">
        <v>2270</v>
      </c>
      <c r="R49">
        <v>0</v>
      </c>
      <c r="S49" t="s">
        <v>191</v>
      </c>
      <c r="T49" t="s">
        <v>622</v>
      </c>
      <c r="U49" t="s">
        <v>184</v>
      </c>
      <c r="V49" s="9" t="s">
        <v>623</v>
      </c>
      <c r="W49" s="1">
        <v>37595</v>
      </c>
      <c r="X49" t="s">
        <v>183</v>
      </c>
      <c r="Y49" t="s">
        <v>461</v>
      </c>
      <c r="Z49" t="s">
        <v>445</v>
      </c>
      <c r="AA49" t="s">
        <v>446</v>
      </c>
      <c r="AB49" t="s">
        <v>624</v>
      </c>
      <c r="AC49" t="s">
        <v>625</v>
      </c>
      <c r="AD49" t="s">
        <v>626</v>
      </c>
      <c r="AE49" t="s">
        <v>446</v>
      </c>
      <c r="AF49" t="s">
        <v>70</v>
      </c>
      <c r="AG49" t="s">
        <v>70</v>
      </c>
      <c r="AH49">
        <v>218231.66320000001</v>
      </c>
      <c r="AI49">
        <v>2182.3166000000001</v>
      </c>
      <c r="AJ49" t="s">
        <v>627</v>
      </c>
      <c r="AK49" t="s">
        <v>469</v>
      </c>
      <c r="AL49" t="s">
        <v>628</v>
      </c>
      <c r="AM49" t="s">
        <v>446</v>
      </c>
      <c r="AN49" t="s">
        <v>629</v>
      </c>
      <c r="AO49">
        <v>0</v>
      </c>
      <c r="AP49">
        <v>0</v>
      </c>
      <c r="AQ49" t="s">
        <v>452</v>
      </c>
      <c r="AR49" s="1">
        <v>45798</v>
      </c>
      <c r="AS49" t="s">
        <v>452</v>
      </c>
      <c r="AT49" s="1">
        <v>45798</v>
      </c>
      <c r="AU49">
        <v>0.18379000000000001</v>
      </c>
      <c r="AV49">
        <v>4.279439</v>
      </c>
      <c r="AW49">
        <v>0</v>
      </c>
      <c r="AX49">
        <v>2458</v>
      </c>
      <c r="AY49">
        <v>148</v>
      </c>
      <c r="AZ49" t="s">
        <v>192</v>
      </c>
      <c r="BA49" t="s">
        <v>193</v>
      </c>
      <c r="BB49" s="1">
        <v>32927</v>
      </c>
      <c r="BC49">
        <v>5102678</v>
      </c>
      <c r="BD49">
        <v>516080.374067</v>
      </c>
      <c r="BE49">
        <v>5160.8037409999997</v>
      </c>
      <c r="BF49" t="s">
        <v>70</v>
      </c>
      <c r="BG49">
        <v>0.78013500000000002</v>
      </c>
      <c r="BH49">
        <v>2.1361000000000002E-2</v>
      </c>
      <c r="BM49" s="6" t="s">
        <v>249</v>
      </c>
      <c r="BN49" s="7">
        <v>3</v>
      </c>
      <c r="BO49" s="7">
        <v>2</v>
      </c>
      <c r="BP49" s="7"/>
      <c r="BQ49" s="7">
        <v>5</v>
      </c>
      <c r="BR49" s="7"/>
      <c r="BS49" s="7"/>
      <c r="BT49" s="7"/>
      <c r="BZ49" t="s">
        <v>209</v>
      </c>
      <c r="CC49">
        <v>1</v>
      </c>
    </row>
    <row r="50" spans="1:81" ht="15" customHeight="1" x14ac:dyDescent="0.25">
      <c r="A50" t="s">
        <v>349</v>
      </c>
      <c r="B50">
        <v>0</v>
      </c>
      <c r="C50">
        <v>0</v>
      </c>
      <c r="D50">
        <v>0</v>
      </c>
      <c r="H50" s="7"/>
      <c r="I50" s="7"/>
      <c r="J50" s="7"/>
      <c r="K50" s="7">
        <f>Tabela1[[#This Row],[PLANO DE GESTAO MUNI]]</f>
        <v>0</v>
      </c>
      <c r="L50" s="8">
        <f>SUM(Tabela1[[#This Row],[Calculo PEC]:[Cálculo PG]])</f>
        <v>0</v>
      </c>
      <c r="N50">
        <v>49</v>
      </c>
      <c r="O50" t="s">
        <v>8</v>
      </c>
      <c r="P50">
        <v>38</v>
      </c>
      <c r="Q50">
        <v>2270</v>
      </c>
      <c r="R50">
        <v>0</v>
      </c>
      <c r="S50" t="s">
        <v>191</v>
      </c>
      <c r="T50" t="s">
        <v>622</v>
      </c>
      <c r="U50" t="s">
        <v>184</v>
      </c>
      <c r="V50" s="9" t="s">
        <v>623</v>
      </c>
      <c r="W50" s="1">
        <v>37595</v>
      </c>
      <c r="X50" t="s">
        <v>183</v>
      </c>
      <c r="Y50" t="s">
        <v>461</v>
      </c>
      <c r="Z50" t="s">
        <v>445</v>
      </c>
      <c r="AA50" t="s">
        <v>446</v>
      </c>
      <c r="AB50" t="s">
        <v>624</v>
      </c>
      <c r="AC50" t="s">
        <v>625</v>
      </c>
      <c r="AD50" t="s">
        <v>626</v>
      </c>
      <c r="AE50" t="s">
        <v>446</v>
      </c>
      <c r="AF50" t="s">
        <v>70</v>
      </c>
      <c r="AG50" t="s">
        <v>70</v>
      </c>
      <c r="AH50">
        <v>218231.66320000001</v>
      </c>
      <c r="AI50">
        <v>2182.3166000000001</v>
      </c>
      <c r="AJ50" t="s">
        <v>627</v>
      </c>
      <c r="AK50" t="s">
        <v>469</v>
      </c>
      <c r="AL50" t="s">
        <v>628</v>
      </c>
      <c r="AM50" t="s">
        <v>446</v>
      </c>
      <c r="AN50" t="s">
        <v>629</v>
      </c>
      <c r="AO50">
        <v>0</v>
      </c>
      <c r="AP50">
        <v>0</v>
      </c>
      <c r="AQ50" t="s">
        <v>452</v>
      </c>
      <c r="AR50" s="1">
        <v>45798</v>
      </c>
      <c r="AS50" t="s">
        <v>452</v>
      </c>
      <c r="AT50" s="1">
        <v>45798</v>
      </c>
      <c r="AU50">
        <v>0.18379000000000001</v>
      </c>
      <c r="AV50">
        <v>4.279439</v>
      </c>
      <c r="AW50">
        <v>4</v>
      </c>
      <c r="AX50">
        <v>2382</v>
      </c>
      <c r="AY50">
        <v>147</v>
      </c>
      <c r="AZ50" t="s">
        <v>195</v>
      </c>
      <c r="BA50" t="s">
        <v>70</v>
      </c>
      <c r="BB50" t="s">
        <v>71</v>
      </c>
      <c r="BC50" t="s">
        <v>70</v>
      </c>
      <c r="BD50">
        <v>21064.428026000001</v>
      </c>
      <c r="BE50">
        <v>210.64428000000001</v>
      </c>
      <c r="BF50" t="s">
        <v>630</v>
      </c>
      <c r="BG50">
        <v>9.3618000000000007E-2</v>
      </c>
      <c r="BH50">
        <v>3.7199999999999999E-4</v>
      </c>
      <c r="BM50" s="6" t="s">
        <v>209</v>
      </c>
      <c r="BN50" s="7"/>
      <c r="BO50" s="7"/>
      <c r="BP50" s="7">
        <v>1</v>
      </c>
      <c r="BQ50" s="7">
        <v>1</v>
      </c>
      <c r="BR50" s="7"/>
      <c r="BS50" s="7"/>
      <c r="BT50" s="7"/>
      <c r="BZ50" t="s">
        <v>113</v>
      </c>
      <c r="CA50">
        <v>1</v>
      </c>
    </row>
    <row r="51" spans="1:81" ht="15" customHeight="1" x14ac:dyDescent="0.25">
      <c r="A51" t="s">
        <v>350</v>
      </c>
      <c r="B51">
        <v>0</v>
      </c>
      <c r="C51">
        <v>0</v>
      </c>
      <c r="D51">
        <v>0</v>
      </c>
      <c r="H51" s="7"/>
      <c r="I51" s="7"/>
      <c r="J51" s="7"/>
      <c r="K51" s="7">
        <f>Tabela1[[#This Row],[PLANO DE GESTAO MUNI]]</f>
        <v>0</v>
      </c>
      <c r="L51" s="8">
        <f>SUM(Tabela1[[#This Row],[Calculo PEC]:[Cálculo PG]])</f>
        <v>0</v>
      </c>
      <c r="N51">
        <v>50</v>
      </c>
      <c r="O51" t="s">
        <v>8</v>
      </c>
      <c r="P51">
        <v>38</v>
      </c>
      <c r="Q51">
        <v>2270</v>
      </c>
      <c r="R51">
        <v>0</v>
      </c>
      <c r="S51" t="s">
        <v>191</v>
      </c>
      <c r="T51" t="s">
        <v>622</v>
      </c>
      <c r="U51" t="s">
        <v>184</v>
      </c>
      <c r="V51" s="9" t="s">
        <v>623</v>
      </c>
      <c r="W51" s="1">
        <v>37595</v>
      </c>
      <c r="X51" t="s">
        <v>183</v>
      </c>
      <c r="Y51" t="s">
        <v>461</v>
      </c>
      <c r="Z51" t="s">
        <v>445</v>
      </c>
      <c r="AA51" t="s">
        <v>446</v>
      </c>
      <c r="AB51" t="s">
        <v>624</v>
      </c>
      <c r="AC51" t="s">
        <v>625</v>
      </c>
      <c r="AD51" t="s">
        <v>626</v>
      </c>
      <c r="AE51" t="s">
        <v>446</v>
      </c>
      <c r="AF51" t="s">
        <v>70</v>
      </c>
      <c r="AG51" t="s">
        <v>70</v>
      </c>
      <c r="AH51">
        <v>218231.66320000001</v>
      </c>
      <c r="AI51">
        <v>2182.3166000000001</v>
      </c>
      <c r="AJ51" t="s">
        <v>627</v>
      </c>
      <c r="AK51" t="s">
        <v>469</v>
      </c>
      <c r="AL51" t="s">
        <v>628</v>
      </c>
      <c r="AM51" t="s">
        <v>446</v>
      </c>
      <c r="AN51" t="s">
        <v>629</v>
      </c>
      <c r="AO51">
        <v>0</v>
      </c>
      <c r="AP51">
        <v>0</v>
      </c>
      <c r="AQ51" t="s">
        <v>452</v>
      </c>
      <c r="AR51" s="1">
        <v>45798</v>
      </c>
      <c r="AS51" t="s">
        <v>452</v>
      </c>
      <c r="AT51" s="1">
        <v>45798</v>
      </c>
      <c r="AU51">
        <v>0.18379000000000001</v>
      </c>
      <c r="AV51">
        <v>4.279439</v>
      </c>
      <c r="AW51">
        <v>9</v>
      </c>
      <c r="AX51">
        <v>2364</v>
      </c>
      <c r="AY51">
        <v>95</v>
      </c>
      <c r="AZ51" t="s">
        <v>166</v>
      </c>
      <c r="BA51" t="s">
        <v>70</v>
      </c>
      <c r="BB51" t="s">
        <v>71</v>
      </c>
      <c r="BC51">
        <v>5107800</v>
      </c>
      <c r="BD51">
        <v>951757.76280000003</v>
      </c>
      <c r="BE51">
        <v>9517.5776279999991</v>
      </c>
      <c r="BF51" t="s">
        <v>70</v>
      </c>
      <c r="BG51">
        <v>0.35201300000000002</v>
      </c>
      <c r="BH51">
        <v>4.3449999999999999E-3</v>
      </c>
      <c r="BM51" s="6" t="s">
        <v>113</v>
      </c>
      <c r="BN51" s="7">
        <v>1</v>
      </c>
      <c r="BO51" s="7"/>
      <c r="BP51" s="7"/>
      <c r="BQ51" s="7">
        <v>1</v>
      </c>
      <c r="BR51" s="7"/>
      <c r="BS51" s="7"/>
      <c r="BT51" s="7"/>
      <c r="BZ51" t="s">
        <v>175</v>
      </c>
      <c r="CB51">
        <v>1</v>
      </c>
    </row>
    <row r="52" spans="1:81" ht="15" customHeight="1" x14ac:dyDescent="0.25">
      <c r="A52" t="s">
        <v>351</v>
      </c>
      <c r="B52">
        <v>0</v>
      </c>
      <c r="C52">
        <v>0</v>
      </c>
      <c r="D52">
        <v>0</v>
      </c>
      <c r="H52" s="7"/>
      <c r="I52" s="7"/>
      <c r="J52" s="7"/>
      <c r="K52" s="7">
        <f>Tabela1[[#This Row],[PLANO DE GESTAO MUNI]]</f>
        <v>0</v>
      </c>
      <c r="L52" s="8">
        <f>SUM(Tabela1[[#This Row],[Calculo PEC]:[Cálculo PG]])</f>
        <v>0</v>
      </c>
      <c r="N52">
        <v>51</v>
      </c>
      <c r="O52" t="s">
        <v>8</v>
      </c>
      <c r="P52">
        <v>38</v>
      </c>
      <c r="Q52">
        <v>2270</v>
      </c>
      <c r="R52">
        <v>0</v>
      </c>
      <c r="S52" t="s">
        <v>191</v>
      </c>
      <c r="T52" t="s">
        <v>622</v>
      </c>
      <c r="U52" t="s">
        <v>184</v>
      </c>
      <c r="V52" s="9" t="s">
        <v>623</v>
      </c>
      <c r="W52" s="1">
        <v>37595</v>
      </c>
      <c r="X52" t="s">
        <v>183</v>
      </c>
      <c r="Y52" t="s">
        <v>461</v>
      </c>
      <c r="Z52" t="s">
        <v>445</v>
      </c>
      <c r="AA52" t="s">
        <v>446</v>
      </c>
      <c r="AB52" t="s">
        <v>624</v>
      </c>
      <c r="AC52" t="s">
        <v>625</v>
      </c>
      <c r="AD52" t="s">
        <v>626</v>
      </c>
      <c r="AE52" t="s">
        <v>446</v>
      </c>
      <c r="AF52" t="s">
        <v>70</v>
      </c>
      <c r="AG52" t="s">
        <v>70</v>
      </c>
      <c r="AH52">
        <v>218231.66320000001</v>
      </c>
      <c r="AI52">
        <v>2182.3166000000001</v>
      </c>
      <c r="AJ52" t="s">
        <v>627</v>
      </c>
      <c r="AK52" t="s">
        <v>469</v>
      </c>
      <c r="AL52" t="s">
        <v>628</v>
      </c>
      <c r="AM52" t="s">
        <v>446</v>
      </c>
      <c r="AN52" t="s">
        <v>629</v>
      </c>
      <c r="AO52">
        <v>0</v>
      </c>
      <c r="AP52">
        <v>0</v>
      </c>
      <c r="AQ52" t="s">
        <v>452</v>
      </c>
      <c r="AR52" s="1">
        <v>45798</v>
      </c>
      <c r="AS52" t="s">
        <v>452</v>
      </c>
      <c r="AT52" s="1">
        <v>45798</v>
      </c>
      <c r="AU52">
        <v>0.18379000000000001</v>
      </c>
      <c r="AV52">
        <v>4.279439</v>
      </c>
      <c r="AW52">
        <v>40</v>
      </c>
      <c r="AX52">
        <v>2396</v>
      </c>
      <c r="AY52">
        <v>94</v>
      </c>
      <c r="AZ52" t="s">
        <v>194</v>
      </c>
      <c r="BA52" t="s">
        <v>75</v>
      </c>
      <c r="BB52" s="1">
        <v>31545</v>
      </c>
      <c r="BC52">
        <v>5103403</v>
      </c>
      <c r="BD52">
        <v>330102.26319999999</v>
      </c>
      <c r="BE52">
        <v>3301.0226320000002</v>
      </c>
      <c r="BF52" t="s">
        <v>70</v>
      </c>
      <c r="BG52">
        <v>3.0475479999999999</v>
      </c>
      <c r="BH52">
        <v>5.9012000000000002E-2</v>
      </c>
      <c r="BM52" s="6" t="s">
        <v>175</v>
      </c>
      <c r="BN52" s="7"/>
      <c r="BO52" s="7">
        <v>1</v>
      </c>
      <c r="BP52" s="7"/>
      <c r="BQ52" s="7">
        <v>1</v>
      </c>
      <c r="BR52" s="7"/>
      <c r="BS52" s="7"/>
      <c r="BT52" s="7"/>
      <c r="BZ52" t="s">
        <v>140</v>
      </c>
      <c r="CA52">
        <v>1</v>
      </c>
    </row>
    <row r="53" spans="1:81" ht="15" customHeight="1" x14ac:dyDescent="0.25">
      <c r="A53" t="s">
        <v>172</v>
      </c>
      <c r="B53">
        <v>0</v>
      </c>
      <c r="C53">
        <v>0</v>
      </c>
      <c r="D53">
        <v>0</v>
      </c>
      <c r="H53" s="7"/>
      <c r="I53" s="7"/>
      <c r="J53" s="7"/>
      <c r="K53" s="7">
        <f>Tabela1[[#This Row],[PLANO DE GESTAO MUNI]]</f>
        <v>0</v>
      </c>
      <c r="L53" s="8">
        <f>SUM(Tabela1[[#This Row],[Calculo PEC]:[Cálculo PG]])</f>
        <v>0</v>
      </c>
      <c r="N53">
        <v>52</v>
      </c>
      <c r="O53" t="s">
        <v>8</v>
      </c>
      <c r="P53">
        <v>38</v>
      </c>
      <c r="Q53">
        <v>2270</v>
      </c>
      <c r="R53">
        <v>0</v>
      </c>
      <c r="S53" t="s">
        <v>191</v>
      </c>
      <c r="T53" t="s">
        <v>622</v>
      </c>
      <c r="U53" t="s">
        <v>184</v>
      </c>
      <c r="V53" s="9" t="s">
        <v>623</v>
      </c>
      <c r="W53" s="1">
        <v>37595</v>
      </c>
      <c r="X53" t="s">
        <v>183</v>
      </c>
      <c r="Y53" t="s">
        <v>461</v>
      </c>
      <c r="Z53" t="s">
        <v>445</v>
      </c>
      <c r="AA53" t="s">
        <v>446</v>
      </c>
      <c r="AB53" t="s">
        <v>624</v>
      </c>
      <c r="AC53" t="s">
        <v>625</v>
      </c>
      <c r="AD53" t="s">
        <v>626</v>
      </c>
      <c r="AE53" t="s">
        <v>446</v>
      </c>
      <c r="AF53" t="s">
        <v>70</v>
      </c>
      <c r="AG53" t="s">
        <v>70</v>
      </c>
      <c r="AH53">
        <v>218231.66320000001</v>
      </c>
      <c r="AI53">
        <v>2182.3166000000001</v>
      </c>
      <c r="AJ53" t="s">
        <v>627</v>
      </c>
      <c r="AK53" t="s">
        <v>469</v>
      </c>
      <c r="AL53" t="s">
        <v>628</v>
      </c>
      <c r="AM53" t="s">
        <v>446</v>
      </c>
      <c r="AN53" t="s">
        <v>629</v>
      </c>
      <c r="AO53">
        <v>0</v>
      </c>
      <c r="AP53">
        <v>0</v>
      </c>
      <c r="AQ53" t="s">
        <v>452</v>
      </c>
      <c r="AR53" s="1">
        <v>45798</v>
      </c>
      <c r="AS53" t="s">
        <v>452</v>
      </c>
      <c r="AT53" s="1">
        <v>45798</v>
      </c>
      <c r="AU53">
        <v>0.18379000000000001</v>
      </c>
      <c r="AV53">
        <v>4.279439</v>
      </c>
      <c r="AW53">
        <v>64</v>
      </c>
      <c r="AX53">
        <v>2429</v>
      </c>
      <c r="AY53">
        <v>61</v>
      </c>
      <c r="AZ53" t="s">
        <v>196</v>
      </c>
      <c r="BA53" t="s">
        <v>193</v>
      </c>
      <c r="BB53" s="1">
        <v>32927</v>
      </c>
      <c r="BC53">
        <v>5103007</v>
      </c>
      <c r="BD53">
        <v>660176.05920000002</v>
      </c>
      <c r="BE53">
        <v>6601.7605919999996</v>
      </c>
      <c r="BF53" t="s">
        <v>70</v>
      </c>
      <c r="BG53">
        <v>3.0736469999999998</v>
      </c>
      <c r="BH53">
        <v>9.8692000000000002E-2</v>
      </c>
      <c r="BM53" s="6" t="s">
        <v>140</v>
      </c>
      <c r="BN53" s="7">
        <v>1</v>
      </c>
      <c r="BO53" s="7"/>
      <c r="BP53" s="7"/>
      <c r="BQ53" s="7">
        <v>1</v>
      </c>
      <c r="BR53" s="7"/>
      <c r="BS53" s="7"/>
      <c r="BT53" s="7"/>
      <c r="BZ53" t="s">
        <v>201</v>
      </c>
      <c r="CB53">
        <v>1</v>
      </c>
      <c r="CC53">
        <v>1</v>
      </c>
    </row>
    <row r="54" spans="1:81" ht="15" customHeight="1" x14ac:dyDescent="0.25">
      <c r="A54" t="s">
        <v>92</v>
      </c>
      <c r="B54">
        <v>0</v>
      </c>
      <c r="C54">
        <v>0</v>
      </c>
      <c r="D54">
        <v>0</v>
      </c>
      <c r="H54" s="7"/>
      <c r="I54" s="7"/>
      <c r="J54" s="7"/>
      <c r="K54" s="7">
        <f>Tabela1[[#This Row],[PLANO DE GESTAO MUNI]]</f>
        <v>0</v>
      </c>
      <c r="L54" s="8">
        <f>SUM(Tabela1[[#This Row],[Calculo PEC]:[Cálculo PG]])</f>
        <v>0</v>
      </c>
      <c r="N54">
        <v>53</v>
      </c>
      <c r="O54" t="s">
        <v>8</v>
      </c>
      <c r="P54">
        <v>39</v>
      </c>
      <c r="Q54">
        <v>2277</v>
      </c>
      <c r="R54">
        <v>0</v>
      </c>
      <c r="S54" t="s">
        <v>631</v>
      </c>
      <c r="T54" s="9" t="s">
        <v>632</v>
      </c>
      <c r="U54" t="s">
        <v>633</v>
      </c>
      <c r="V54" t="s">
        <v>634</v>
      </c>
      <c r="W54" s="1">
        <v>34507</v>
      </c>
      <c r="X54" t="s">
        <v>183</v>
      </c>
      <c r="Y54" t="s">
        <v>444</v>
      </c>
      <c r="Z54" t="s">
        <v>445</v>
      </c>
      <c r="AA54" t="s">
        <v>446</v>
      </c>
      <c r="AB54" t="s">
        <v>635</v>
      </c>
      <c r="AC54" t="s">
        <v>635</v>
      </c>
      <c r="AD54" t="s">
        <v>636</v>
      </c>
      <c r="AE54" t="s">
        <v>446</v>
      </c>
      <c r="AF54" t="s">
        <v>70</v>
      </c>
      <c r="AG54" t="s">
        <v>70</v>
      </c>
      <c r="AH54">
        <v>108856.469</v>
      </c>
      <c r="AI54">
        <v>1088.5646999999999</v>
      </c>
      <c r="AJ54" t="s">
        <v>637</v>
      </c>
      <c r="AK54" t="s">
        <v>469</v>
      </c>
      <c r="AL54" t="s">
        <v>458</v>
      </c>
      <c r="AM54" t="s">
        <v>70</v>
      </c>
      <c r="AN54" s="9" t="s">
        <v>638</v>
      </c>
      <c r="AO54">
        <v>0</v>
      </c>
      <c r="AP54">
        <v>0</v>
      </c>
      <c r="AQ54" t="s">
        <v>452</v>
      </c>
      <c r="AR54" s="1">
        <v>45798</v>
      </c>
      <c r="AS54" t="s">
        <v>452</v>
      </c>
      <c r="AT54" s="1">
        <v>45798</v>
      </c>
      <c r="AU54">
        <v>8.9227000000000001E-2</v>
      </c>
      <c r="AV54">
        <v>1.358608</v>
      </c>
      <c r="AW54">
        <v>111</v>
      </c>
      <c r="AX54">
        <v>2468</v>
      </c>
      <c r="AY54">
        <v>97</v>
      </c>
      <c r="AZ54" t="s">
        <v>15</v>
      </c>
      <c r="BA54" t="s">
        <v>16</v>
      </c>
      <c r="BB54" s="1">
        <v>33592</v>
      </c>
      <c r="BC54">
        <v>5100805</v>
      </c>
      <c r="BD54">
        <v>2047755.6340000001</v>
      </c>
      <c r="BE54">
        <v>20477.556339999999</v>
      </c>
      <c r="BF54" t="s">
        <v>70</v>
      </c>
      <c r="BG54">
        <v>7.3350000000000004E-3</v>
      </c>
      <c r="BH54">
        <v>0</v>
      </c>
      <c r="BM54" s="6" t="s">
        <v>201</v>
      </c>
      <c r="BN54" s="7"/>
      <c r="BO54" s="7">
        <v>1</v>
      </c>
      <c r="BP54" s="7">
        <v>1</v>
      </c>
      <c r="BQ54" s="7">
        <v>2</v>
      </c>
      <c r="BR54" s="7"/>
      <c r="BS54" s="7"/>
      <c r="BT54" s="7"/>
      <c r="BZ54" t="s">
        <v>131</v>
      </c>
      <c r="CA54">
        <v>1</v>
      </c>
    </row>
    <row r="55" spans="1:81" ht="15" customHeight="1" x14ac:dyDescent="0.25">
      <c r="A55" t="s">
        <v>59</v>
      </c>
      <c r="B55">
        <v>0</v>
      </c>
      <c r="C55">
        <v>0</v>
      </c>
      <c r="D55">
        <v>0</v>
      </c>
      <c r="H55" s="7"/>
      <c r="I55" s="7"/>
      <c r="J55" s="7"/>
      <c r="K55" s="7">
        <f>Tabela1[[#This Row],[PLANO DE GESTAO MUNI]]</f>
        <v>0</v>
      </c>
      <c r="L55" s="8">
        <f>SUM(Tabela1[[#This Row],[Calculo PEC]:[Cálculo PG]])</f>
        <v>0</v>
      </c>
      <c r="N55">
        <v>54</v>
      </c>
      <c r="O55" t="s">
        <v>8</v>
      </c>
      <c r="P55">
        <v>40</v>
      </c>
      <c r="Q55">
        <v>2278</v>
      </c>
      <c r="R55">
        <v>0</v>
      </c>
      <c r="S55" t="s">
        <v>293</v>
      </c>
      <c r="T55" t="s">
        <v>639</v>
      </c>
      <c r="U55" t="s">
        <v>442</v>
      </c>
      <c r="V55" t="s">
        <v>640</v>
      </c>
      <c r="W55" s="1">
        <v>38873</v>
      </c>
      <c r="X55" t="s">
        <v>220</v>
      </c>
      <c r="Y55" t="s">
        <v>444</v>
      </c>
      <c r="Z55" t="s">
        <v>445</v>
      </c>
      <c r="AA55" t="s">
        <v>446</v>
      </c>
      <c r="AB55" t="s">
        <v>641</v>
      </c>
      <c r="AC55" t="s">
        <v>642</v>
      </c>
      <c r="AD55" t="s">
        <v>643</v>
      </c>
      <c r="AE55" t="s">
        <v>446</v>
      </c>
      <c r="AF55" t="s">
        <v>70</v>
      </c>
      <c r="AG55" t="s">
        <v>70</v>
      </c>
      <c r="AH55">
        <v>1175000</v>
      </c>
      <c r="AI55">
        <v>11749.1252</v>
      </c>
      <c r="AJ55" t="s">
        <v>644</v>
      </c>
      <c r="AK55" t="s">
        <v>469</v>
      </c>
      <c r="AL55" t="s">
        <v>645</v>
      </c>
      <c r="AM55" t="s">
        <v>445</v>
      </c>
      <c r="AN55" t="s">
        <v>646</v>
      </c>
      <c r="AO55">
        <v>0</v>
      </c>
      <c r="AP55">
        <v>0</v>
      </c>
      <c r="AQ55" t="s">
        <v>452</v>
      </c>
      <c r="AR55" s="1">
        <v>45798</v>
      </c>
      <c r="AS55" t="s">
        <v>452</v>
      </c>
      <c r="AT55" s="1">
        <v>45798</v>
      </c>
      <c r="AU55">
        <v>0.96517299999999995</v>
      </c>
      <c r="AV55">
        <v>7.2593860000000001</v>
      </c>
      <c r="AW55">
        <v>110</v>
      </c>
      <c r="AX55">
        <v>2467</v>
      </c>
      <c r="AY55">
        <v>45</v>
      </c>
      <c r="AZ55" t="s">
        <v>61</v>
      </c>
      <c r="BA55" t="s">
        <v>62</v>
      </c>
      <c r="BB55" s="1">
        <v>38097</v>
      </c>
      <c r="BC55">
        <v>5103379</v>
      </c>
      <c r="BD55">
        <v>947100.69070000004</v>
      </c>
      <c r="BE55">
        <v>9471.0069070000009</v>
      </c>
      <c r="BF55" t="s">
        <v>70</v>
      </c>
      <c r="BG55">
        <v>1.404088</v>
      </c>
      <c r="BH55">
        <v>8.9300000000000004E-3</v>
      </c>
      <c r="BM55" s="6" t="s">
        <v>131</v>
      </c>
      <c r="BN55" s="7">
        <v>1</v>
      </c>
      <c r="BO55" s="7"/>
      <c r="BP55" s="7"/>
      <c r="BQ55" s="7">
        <v>1</v>
      </c>
      <c r="BR55" s="7"/>
      <c r="BS55" s="7"/>
      <c r="BT55" s="7"/>
      <c r="BZ55" t="s">
        <v>214</v>
      </c>
      <c r="CC55">
        <v>1</v>
      </c>
    </row>
    <row r="56" spans="1:81" ht="15" customHeight="1" x14ac:dyDescent="0.25">
      <c r="A56" t="s">
        <v>54</v>
      </c>
      <c r="B56">
        <v>0</v>
      </c>
      <c r="C56">
        <v>0</v>
      </c>
      <c r="D56">
        <v>0</v>
      </c>
      <c r="H56" s="7"/>
      <c r="I56" s="7"/>
      <c r="J56" s="7"/>
      <c r="K56" s="7">
        <f>Tabela1[[#This Row],[PLANO DE GESTAO MUNI]]</f>
        <v>0</v>
      </c>
      <c r="L56" s="8">
        <f>SUM(Tabela1[[#This Row],[Calculo PEC]:[Cálculo PG]])</f>
        <v>0</v>
      </c>
      <c r="N56">
        <v>55</v>
      </c>
      <c r="O56" t="s">
        <v>8</v>
      </c>
      <c r="P56">
        <v>40</v>
      </c>
      <c r="Q56">
        <v>2278</v>
      </c>
      <c r="R56">
        <v>0</v>
      </c>
      <c r="S56" t="s">
        <v>293</v>
      </c>
      <c r="T56" t="s">
        <v>639</v>
      </c>
      <c r="U56" t="s">
        <v>442</v>
      </c>
      <c r="V56" t="s">
        <v>640</v>
      </c>
      <c r="W56" s="1">
        <v>38873</v>
      </c>
      <c r="X56" t="s">
        <v>220</v>
      </c>
      <c r="Y56" t="s">
        <v>444</v>
      </c>
      <c r="Z56" t="s">
        <v>445</v>
      </c>
      <c r="AA56" t="s">
        <v>446</v>
      </c>
      <c r="AB56" t="s">
        <v>641</v>
      </c>
      <c r="AC56" t="s">
        <v>642</v>
      </c>
      <c r="AD56" t="s">
        <v>643</v>
      </c>
      <c r="AE56" t="s">
        <v>446</v>
      </c>
      <c r="AF56" t="s">
        <v>70</v>
      </c>
      <c r="AG56" t="s">
        <v>70</v>
      </c>
      <c r="AH56">
        <v>1175000</v>
      </c>
      <c r="AI56">
        <v>11749.1252</v>
      </c>
      <c r="AJ56" t="s">
        <v>644</v>
      </c>
      <c r="AK56" t="s">
        <v>469</v>
      </c>
      <c r="AL56" t="s">
        <v>645</v>
      </c>
      <c r="AM56" t="s">
        <v>445</v>
      </c>
      <c r="AN56" t="s">
        <v>646</v>
      </c>
      <c r="AO56">
        <v>0</v>
      </c>
      <c r="AP56">
        <v>0</v>
      </c>
      <c r="AQ56" t="s">
        <v>452</v>
      </c>
      <c r="AR56" s="1">
        <v>45798</v>
      </c>
      <c r="AS56" t="s">
        <v>452</v>
      </c>
      <c r="AT56" s="1">
        <v>45798</v>
      </c>
      <c r="AU56">
        <v>0.96517299999999995</v>
      </c>
      <c r="AV56">
        <v>7.2593860000000001</v>
      </c>
      <c r="AW56">
        <v>111</v>
      </c>
      <c r="AX56">
        <v>2468</v>
      </c>
      <c r="AY56">
        <v>97</v>
      </c>
      <c r="AZ56" t="s">
        <v>15</v>
      </c>
      <c r="BA56" t="s">
        <v>16</v>
      </c>
      <c r="BB56" s="1">
        <v>33592</v>
      </c>
      <c r="BC56">
        <v>5100805</v>
      </c>
      <c r="BD56">
        <v>2047755.6340000001</v>
      </c>
      <c r="BE56">
        <v>20477.556339999999</v>
      </c>
      <c r="BF56" t="s">
        <v>70</v>
      </c>
      <c r="BG56">
        <v>7.5015580000000002</v>
      </c>
      <c r="BH56">
        <v>0.71908399999999995</v>
      </c>
      <c r="BM56" s="6" t="s">
        <v>214</v>
      </c>
      <c r="BN56" s="7"/>
      <c r="BO56" s="7"/>
      <c r="BP56" s="7">
        <v>1</v>
      </c>
      <c r="BQ56" s="7">
        <v>1</v>
      </c>
      <c r="BR56" s="7"/>
      <c r="BS56" s="7"/>
      <c r="BT56" s="7"/>
      <c r="BZ56" t="s">
        <v>24</v>
      </c>
      <c r="CA56">
        <v>1</v>
      </c>
    </row>
    <row r="57" spans="1:81" ht="15" customHeight="1" x14ac:dyDescent="0.25">
      <c r="A57" t="s">
        <v>136</v>
      </c>
      <c r="B57">
        <v>0</v>
      </c>
      <c r="C57">
        <v>0</v>
      </c>
      <c r="D57">
        <v>0</v>
      </c>
      <c r="H57" s="7"/>
      <c r="I57" s="7"/>
      <c r="J57" s="7"/>
      <c r="K57" s="7">
        <f>Tabela1[[#This Row],[PLANO DE GESTAO MUNI]]</f>
        <v>0</v>
      </c>
      <c r="L57" s="8">
        <f>SUM(Tabela1[[#This Row],[Calculo PEC]:[Cálculo PG]])</f>
        <v>0</v>
      </c>
      <c r="N57">
        <v>56</v>
      </c>
      <c r="O57" t="s">
        <v>8</v>
      </c>
      <c r="P57">
        <v>40</v>
      </c>
      <c r="Q57">
        <v>2278</v>
      </c>
      <c r="R57">
        <v>0</v>
      </c>
      <c r="S57" t="s">
        <v>293</v>
      </c>
      <c r="T57" t="s">
        <v>639</v>
      </c>
      <c r="U57" t="s">
        <v>442</v>
      </c>
      <c r="V57" t="s">
        <v>640</v>
      </c>
      <c r="W57" s="1">
        <v>38873</v>
      </c>
      <c r="X57" t="s">
        <v>220</v>
      </c>
      <c r="Y57" t="s">
        <v>444</v>
      </c>
      <c r="Z57" t="s">
        <v>445</v>
      </c>
      <c r="AA57" t="s">
        <v>446</v>
      </c>
      <c r="AB57" t="s">
        <v>641</v>
      </c>
      <c r="AC57" t="s">
        <v>642</v>
      </c>
      <c r="AD57" t="s">
        <v>643</v>
      </c>
      <c r="AE57" t="s">
        <v>446</v>
      </c>
      <c r="AF57" t="s">
        <v>70</v>
      </c>
      <c r="AG57" t="s">
        <v>70</v>
      </c>
      <c r="AH57">
        <v>1175000</v>
      </c>
      <c r="AI57">
        <v>11749.1252</v>
      </c>
      <c r="AJ57" t="s">
        <v>644</v>
      </c>
      <c r="AK57" t="s">
        <v>469</v>
      </c>
      <c r="AL57" t="s">
        <v>645</v>
      </c>
      <c r="AM57" t="s">
        <v>445</v>
      </c>
      <c r="AN57" t="s">
        <v>646</v>
      </c>
      <c r="AO57">
        <v>0</v>
      </c>
      <c r="AP57">
        <v>0</v>
      </c>
      <c r="AQ57" t="s">
        <v>452</v>
      </c>
      <c r="AR57" s="1">
        <v>45798</v>
      </c>
      <c r="AS57" t="s">
        <v>452</v>
      </c>
      <c r="AT57" s="1">
        <v>45798</v>
      </c>
      <c r="AU57">
        <v>0.96517299999999995</v>
      </c>
      <c r="AV57">
        <v>7.2593860000000001</v>
      </c>
      <c r="AW57">
        <v>127</v>
      </c>
      <c r="AX57">
        <v>2477</v>
      </c>
      <c r="AY57">
        <v>35</v>
      </c>
      <c r="AZ57" t="s">
        <v>294</v>
      </c>
      <c r="BA57" t="s">
        <v>295</v>
      </c>
      <c r="BB57" s="1">
        <v>33592</v>
      </c>
      <c r="BC57">
        <v>5106158</v>
      </c>
      <c r="BD57">
        <v>955249.52179999999</v>
      </c>
      <c r="BE57">
        <v>9552.495218</v>
      </c>
      <c r="BF57" t="s">
        <v>70</v>
      </c>
      <c r="BG57">
        <v>1.2142679999999999</v>
      </c>
      <c r="BH57">
        <v>5.0938999999999998E-2</v>
      </c>
      <c r="BM57" s="6" t="s">
        <v>24</v>
      </c>
      <c r="BN57" s="7">
        <v>1</v>
      </c>
      <c r="BO57" s="7"/>
      <c r="BP57" s="7"/>
      <c r="BQ57" s="7">
        <v>1</v>
      </c>
      <c r="BR57" s="7"/>
      <c r="BS57" s="7"/>
      <c r="BT57" s="7"/>
      <c r="BZ57" t="s">
        <v>159</v>
      </c>
      <c r="CA57">
        <v>1</v>
      </c>
      <c r="CB57">
        <v>1</v>
      </c>
      <c r="CC57">
        <v>24</v>
      </c>
    </row>
    <row r="58" spans="1:81" ht="15" customHeight="1" x14ac:dyDescent="0.25">
      <c r="A58" t="s">
        <v>79</v>
      </c>
      <c r="B58">
        <v>0</v>
      </c>
      <c r="C58">
        <v>0</v>
      </c>
      <c r="D58">
        <v>0</v>
      </c>
      <c r="H58" s="7"/>
      <c r="I58" s="7"/>
      <c r="J58" s="7"/>
      <c r="K58" s="7">
        <f>Tabela1[[#This Row],[PLANO DE GESTAO MUNI]]</f>
        <v>0</v>
      </c>
      <c r="L58" s="8">
        <f>SUM(Tabela1[[#This Row],[Calculo PEC]:[Cálculo PG]])</f>
        <v>0</v>
      </c>
      <c r="N58">
        <v>57</v>
      </c>
      <c r="O58" t="s">
        <v>8</v>
      </c>
      <c r="P58">
        <v>41</v>
      </c>
      <c r="Q58">
        <v>2279</v>
      </c>
      <c r="R58">
        <v>0</v>
      </c>
      <c r="S58" t="s">
        <v>647</v>
      </c>
      <c r="T58" t="s">
        <v>648</v>
      </c>
      <c r="U58" t="s">
        <v>442</v>
      </c>
      <c r="V58" t="s">
        <v>649</v>
      </c>
      <c r="W58" s="1">
        <v>45457</v>
      </c>
      <c r="X58" t="s">
        <v>186</v>
      </c>
      <c r="Y58" t="s">
        <v>444</v>
      </c>
      <c r="Z58" t="s">
        <v>445</v>
      </c>
      <c r="AA58" t="s">
        <v>469</v>
      </c>
      <c r="AB58" t="s">
        <v>481</v>
      </c>
      <c r="AC58" t="s">
        <v>481</v>
      </c>
      <c r="AD58">
        <v>11.6</v>
      </c>
      <c r="AE58" t="s">
        <v>445</v>
      </c>
      <c r="AF58" t="s">
        <v>458</v>
      </c>
      <c r="AG58" t="s">
        <v>458</v>
      </c>
      <c r="AH58">
        <v>11.5512</v>
      </c>
      <c r="AI58">
        <v>0.11550000000000001</v>
      </c>
      <c r="AJ58" t="s">
        <v>446</v>
      </c>
      <c r="AK58" t="s">
        <v>445</v>
      </c>
      <c r="AL58" t="s">
        <v>445</v>
      </c>
      <c r="AM58" t="s">
        <v>445</v>
      </c>
      <c r="AN58" t="s">
        <v>650</v>
      </c>
      <c r="AO58">
        <v>0</v>
      </c>
      <c r="AP58">
        <v>0</v>
      </c>
      <c r="AQ58" t="s">
        <v>452</v>
      </c>
      <c r="AR58" s="1">
        <v>45798</v>
      </c>
      <c r="AS58" t="s">
        <v>452</v>
      </c>
      <c r="AT58" s="1">
        <v>45798</v>
      </c>
      <c r="AU58">
        <v>1.0000000000000001E-5</v>
      </c>
      <c r="AV58">
        <v>1.7252E-2</v>
      </c>
      <c r="AW58">
        <v>114</v>
      </c>
      <c r="AX58">
        <v>2480</v>
      </c>
      <c r="AY58">
        <v>96</v>
      </c>
      <c r="AZ58" t="s">
        <v>159</v>
      </c>
      <c r="BA58" t="s">
        <v>160</v>
      </c>
      <c r="BB58" s="1">
        <v>32693</v>
      </c>
      <c r="BC58">
        <v>5107602</v>
      </c>
      <c r="BD58">
        <v>482792.86969999998</v>
      </c>
      <c r="BE58">
        <v>4827.9286970000003</v>
      </c>
      <c r="BF58" t="s">
        <v>70</v>
      </c>
      <c r="BG58">
        <v>1.7252E-2</v>
      </c>
      <c r="BH58">
        <v>1.0000000000000001E-5</v>
      </c>
      <c r="BM58" s="6" t="s">
        <v>159</v>
      </c>
      <c r="BN58" s="7">
        <v>1</v>
      </c>
      <c r="BO58" s="7">
        <v>1</v>
      </c>
      <c r="BP58" s="7">
        <v>24</v>
      </c>
      <c r="BQ58" s="7">
        <v>26</v>
      </c>
      <c r="BR58" s="7"/>
      <c r="BS58" s="7"/>
      <c r="BT58" s="7"/>
      <c r="BZ58" t="s">
        <v>205</v>
      </c>
      <c r="CA58">
        <v>2</v>
      </c>
    </row>
    <row r="59" spans="1:81" ht="15" customHeight="1" x14ac:dyDescent="0.25">
      <c r="A59" t="s">
        <v>88</v>
      </c>
      <c r="B59">
        <v>0</v>
      </c>
      <c r="C59">
        <v>0</v>
      </c>
      <c r="D59">
        <v>0</v>
      </c>
      <c r="H59" s="7"/>
      <c r="I59" s="7"/>
      <c r="J59" s="7"/>
      <c r="K59" s="7">
        <f>Tabela1[[#This Row],[PLANO DE GESTAO MUNI]]</f>
        <v>0</v>
      </c>
      <c r="L59" s="8">
        <f>SUM(Tabela1[[#This Row],[Calculo PEC]:[Cálculo PG]])</f>
        <v>0</v>
      </c>
      <c r="N59">
        <v>58</v>
      </c>
      <c r="O59" t="s">
        <v>8</v>
      </c>
      <c r="P59">
        <v>42</v>
      </c>
      <c r="Q59">
        <v>2280</v>
      </c>
      <c r="R59">
        <v>122</v>
      </c>
      <c r="S59" t="s">
        <v>651</v>
      </c>
      <c r="T59" t="s">
        <v>652</v>
      </c>
      <c r="U59" t="s">
        <v>442</v>
      </c>
      <c r="V59" t="s">
        <v>653</v>
      </c>
      <c r="W59" s="1">
        <v>43175</v>
      </c>
      <c r="X59" t="s">
        <v>186</v>
      </c>
      <c r="Y59" t="s">
        <v>444</v>
      </c>
      <c r="Z59" t="s">
        <v>445</v>
      </c>
      <c r="AA59" t="s">
        <v>445</v>
      </c>
      <c r="AB59" t="s">
        <v>481</v>
      </c>
      <c r="AC59" t="s">
        <v>481</v>
      </c>
      <c r="AD59">
        <v>12.7</v>
      </c>
      <c r="AE59" t="s">
        <v>445</v>
      </c>
      <c r="AF59" t="s">
        <v>446</v>
      </c>
      <c r="AG59" t="s">
        <v>446</v>
      </c>
      <c r="AH59">
        <v>12.063599999999999</v>
      </c>
      <c r="AI59">
        <v>0.1206</v>
      </c>
      <c r="AJ59" t="s">
        <v>446</v>
      </c>
      <c r="AK59" t="s">
        <v>469</v>
      </c>
      <c r="AL59" t="s">
        <v>446</v>
      </c>
      <c r="AM59" t="s">
        <v>446</v>
      </c>
      <c r="AN59" t="s">
        <v>654</v>
      </c>
      <c r="AO59">
        <v>0</v>
      </c>
      <c r="AP59">
        <v>0</v>
      </c>
      <c r="AQ59" t="s">
        <v>452</v>
      </c>
      <c r="AR59" s="1">
        <v>45798</v>
      </c>
      <c r="AS59" t="s">
        <v>452</v>
      </c>
      <c r="AT59" s="1">
        <v>45798</v>
      </c>
      <c r="AU59">
        <v>1.0000000000000001E-5</v>
      </c>
      <c r="AV59">
        <v>1.8124000000000001E-2</v>
      </c>
      <c r="AW59">
        <v>114</v>
      </c>
      <c r="AX59">
        <v>2480</v>
      </c>
      <c r="AY59">
        <v>96</v>
      </c>
      <c r="AZ59" t="s">
        <v>159</v>
      </c>
      <c r="BA59" t="s">
        <v>160</v>
      </c>
      <c r="BB59" s="1">
        <v>32693</v>
      </c>
      <c r="BC59">
        <v>5107602</v>
      </c>
      <c r="BD59">
        <v>482792.86969999998</v>
      </c>
      <c r="BE59">
        <v>4827.9286970000003</v>
      </c>
      <c r="BF59" t="s">
        <v>70</v>
      </c>
      <c r="BG59">
        <v>1.8124000000000001E-2</v>
      </c>
      <c r="BH59">
        <v>1.0000000000000001E-5</v>
      </c>
      <c r="BM59" s="6" t="s">
        <v>205</v>
      </c>
      <c r="BN59" s="7">
        <v>2</v>
      </c>
      <c r="BO59" s="7"/>
      <c r="BP59" s="7"/>
      <c r="BQ59" s="7">
        <v>2</v>
      </c>
      <c r="BR59" s="7"/>
      <c r="BS59" s="7"/>
      <c r="BT59" s="7"/>
      <c r="BZ59" t="s">
        <v>52</v>
      </c>
      <c r="CA59">
        <v>1</v>
      </c>
    </row>
    <row r="60" spans="1:81" ht="15" customHeight="1" x14ac:dyDescent="0.25">
      <c r="A60" t="s">
        <v>119</v>
      </c>
      <c r="B60">
        <v>0</v>
      </c>
      <c r="C60">
        <v>0</v>
      </c>
      <c r="D60">
        <v>0</v>
      </c>
      <c r="H60" s="7"/>
      <c r="I60" s="7"/>
      <c r="J60" s="7"/>
      <c r="K60" s="7">
        <f>Tabela1[[#This Row],[PLANO DE GESTAO MUNI]]</f>
        <v>0</v>
      </c>
      <c r="L60" s="8">
        <f>SUM(Tabela1[[#This Row],[Calculo PEC]:[Cálculo PG]])</f>
        <v>0</v>
      </c>
      <c r="N60">
        <v>59</v>
      </c>
      <c r="O60" t="s">
        <v>8</v>
      </c>
      <c r="P60">
        <v>43</v>
      </c>
      <c r="Q60">
        <v>2299</v>
      </c>
      <c r="R60">
        <v>0</v>
      </c>
      <c r="S60" t="s">
        <v>215</v>
      </c>
      <c r="T60" t="s">
        <v>655</v>
      </c>
      <c r="U60" t="s">
        <v>184</v>
      </c>
      <c r="V60" s="9" t="s">
        <v>656</v>
      </c>
      <c r="W60" s="1">
        <v>34481</v>
      </c>
      <c r="X60" t="s">
        <v>183</v>
      </c>
      <c r="Y60" t="s">
        <v>461</v>
      </c>
      <c r="Z60" t="s">
        <v>469</v>
      </c>
      <c r="AA60" t="s">
        <v>446</v>
      </c>
      <c r="AB60" t="s">
        <v>484</v>
      </c>
      <c r="AC60" t="s">
        <v>657</v>
      </c>
      <c r="AD60" t="s">
        <v>658</v>
      </c>
      <c r="AE60" t="s">
        <v>446</v>
      </c>
      <c r="AF60" t="s">
        <v>70</v>
      </c>
      <c r="AG60" t="s">
        <v>70</v>
      </c>
      <c r="AH60">
        <v>40162.600100000003</v>
      </c>
      <c r="AI60">
        <v>401.62599999999998</v>
      </c>
      <c r="AJ60" t="s">
        <v>446</v>
      </c>
      <c r="AK60" t="s">
        <v>445</v>
      </c>
      <c r="AL60" t="s">
        <v>659</v>
      </c>
      <c r="AM60" t="s">
        <v>446</v>
      </c>
      <c r="AN60" t="s">
        <v>660</v>
      </c>
      <c r="AO60">
        <v>0</v>
      </c>
      <c r="AP60">
        <v>0</v>
      </c>
      <c r="AQ60" t="s">
        <v>452</v>
      </c>
      <c r="AR60" s="1">
        <v>45798</v>
      </c>
      <c r="AS60" t="s">
        <v>452</v>
      </c>
      <c r="AT60" s="1">
        <v>45798</v>
      </c>
      <c r="AU60">
        <v>3.3829999999999999E-2</v>
      </c>
      <c r="AV60">
        <v>1.1736249999999999</v>
      </c>
      <c r="AW60">
        <v>0</v>
      </c>
      <c r="AX60">
        <v>2458</v>
      </c>
      <c r="AY60">
        <v>148</v>
      </c>
      <c r="AZ60" t="s">
        <v>192</v>
      </c>
      <c r="BA60" t="s">
        <v>193</v>
      </c>
      <c r="BB60" s="1">
        <v>32927</v>
      </c>
      <c r="BC60">
        <v>5102678</v>
      </c>
      <c r="BD60">
        <v>516080.374067</v>
      </c>
      <c r="BE60">
        <v>5160.8037409999997</v>
      </c>
      <c r="BF60" t="s">
        <v>70</v>
      </c>
      <c r="BG60">
        <v>0.64947699999999997</v>
      </c>
      <c r="BH60">
        <v>1.1398E-2</v>
      </c>
      <c r="BM60" s="6" t="s">
        <v>52</v>
      </c>
      <c r="BN60" s="7">
        <v>1</v>
      </c>
      <c r="BO60" s="7"/>
      <c r="BP60" s="7"/>
      <c r="BQ60" s="7">
        <v>1</v>
      </c>
      <c r="BR60" s="7"/>
      <c r="BS60" s="7"/>
      <c r="BT60" s="7"/>
      <c r="BZ60" t="s">
        <v>147</v>
      </c>
      <c r="CA60">
        <v>2</v>
      </c>
    </row>
    <row r="61" spans="1:81" ht="15" customHeight="1" x14ac:dyDescent="0.25">
      <c r="A61" t="s">
        <v>352</v>
      </c>
      <c r="B61">
        <v>0</v>
      </c>
      <c r="C61">
        <v>0</v>
      </c>
      <c r="D61">
        <v>0</v>
      </c>
      <c r="H61" s="7"/>
      <c r="I61" s="7"/>
      <c r="J61" s="7"/>
      <c r="K61" s="7">
        <f>Tabela1[[#This Row],[PLANO DE GESTAO MUNI]]</f>
        <v>0</v>
      </c>
      <c r="L61" s="8">
        <f>SUM(Tabela1[[#This Row],[Calculo PEC]:[Cálculo PG]])</f>
        <v>0</v>
      </c>
      <c r="N61">
        <v>60</v>
      </c>
      <c r="O61" t="s">
        <v>8</v>
      </c>
      <c r="P61">
        <v>43</v>
      </c>
      <c r="Q61">
        <v>2299</v>
      </c>
      <c r="R61">
        <v>0</v>
      </c>
      <c r="S61" t="s">
        <v>215</v>
      </c>
      <c r="T61" t="s">
        <v>655</v>
      </c>
      <c r="U61" t="s">
        <v>184</v>
      </c>
      <c r="V61" s="9" t="s">
        <v>656</v>
      </c>
      <c r="W61" s="1">
        <v>34481</v>
      </c>
      <c r="X61" t="s">
        <v>183</v>
      </c>
      <c r="Y61" t="s">
        <v>461</v>
      </c>
      <c r="Z61" t="s">
        <v>469</v>
      </c>
      <c r="AA61" t="s">
        <v>446</v>
      </c>
      <c r="AB61" t="s">
        <v>484</v>
      </c>
      <c r="AC61" t="s">
        <v>657</v>
      </c>
      <c r="AD61" t="s">
        <v>658</v>
      </c>
      <c r="AE61" t="s">
        <v>446</v>
      </c>
      <c r="AF61" t="s">
        <v>70</v>
      </c>
      <c r="AG61" t="s">
        <v>70</v>
      </c>
      <c r="AH61">
        <v>40162.600100000003</v>
      </c>
      <c r="AI61">
        <v>401.62599999999998</v>
      </c>
      <c r="AJ61" t="s">
        <v>446</v>
      </c>
      <c r="AK61" t="s">
        <v>445</v>
      </c>
      <c r="AL61" t="s">
        <v>659</v>
      </c>
      <c r="AM61" t="s">
        <v>446</v>
      </c>
      <c r="AN61" t="s">
        <v>660</v>
      </c>
      <c r="AO61">
        <v>0</v>
      </c>
      <c r="AP61">
        <v>0</v>
      </c>
      <c r="AQ61" t="s">
        <v>452</v>
      </c>
      <c r="AR61" s="1">
        <v>45798</v>
      </c>
      <c r="AS61" t="s">
        <v>452</v>
      </c>
      <c r="AT61" s="1">
        <v>45798</v>
      </c>
      <c r="AU61">
        <v>3.3829999999999999E-2</v>
      </c>
      <c r="AV61">
        <v>1.1736249999999999</v>
      </c>
      <c r="AW61">
        <v>64</v>
      </c>
      <c r="AX61">
        <v>2429</v>
      </c>
      <c r="AY61">
        <v>61</v>
      </c>
      <c r="AZ61" t="s">
        <v>196</v>
      </c>
      <c r="BA61" t="s">
        <v>193</v>
      </c>
      <c r="BB61" s="1">
        <v>32927</v>
      </c>
      <c r="BC61">
        <v>5103007</v>
      </c>
      <c r="BD61">
        <v>660176.05920000002</v>
      </c>
      <c r="BE61">
        <v>6601.7605919999996</v>
      </c>
      <c r="BF61" t="s">
        <v>70</v>
      </c>
      <c r="BG61">
        <v>0.95835499999999996</v>
      </c>
      <c r="BH61">
        <v>2.2225000000000002E-2</v>
      </c>
      <c r="BM61" s="6" t="s">
        <v>147</v>
      </c>
      <c r="BN61" s="7">
        <v>2</v>
      </c>
      <c r="BO61" s="7"/>
      <c r="BP61" s="7"/>
      <c r="BQ61" s="7">
        <v>2</v>
      </c>
      <c r="BR61" s="7"/>
      <c r="BS61" s="7"/>
      <c r="BT61" s="7"/>
      <c r="BZ61" t="s">
        <v>166</v>
      </c>
      <c r="CA61">
        <v>4</v>
      </c>
    </row>
    <row r="62" spans="1:81" ht="15" customHeight="1" x14ac:dyDescent="0.25">
      <c r="A62" t="s">
        <v>353</v>
      </c>
      <c r="B62">
        <v>0</v>
      </c>
      <c r="C62">
        <v>0</v>
      </c>
      <c r="D62">
        <v>0</v>
      </c>
      <c r="H62" s="7"/>
      <c r="I62" s="7"/>
      <c r="J62" s="7"/>
      <c r="K62" s="7">
        <f>Tabela1[[#This Row],[PLANO DE GESTAO MUNI]]</f>
        <v>0</v>
      </c>
      <c r="L62" s="8">
        <f>SUM(Tabela1[[#This Row],[Calculo PEC]:[Cálculo PG]])</f>
        <v>0</v>
      </c>
      <c r="N62">
        <v>61</v>
      </c>
      <c r="O62" t="s">
        <v>8</v>
      </c>
      <c r="P62">
        <v>44</v>
      </c>
      <c r="Q62">
        <v>2281</v>
      </c>
      <c r="R62">
        <v>0</v>
      </c>
      <c r="S62" t="s">
        <v>241</v>
      </c>
      <c r="T62" t="s">
        <v>661</v>
      </c>
      <c r="U62" t="s">
        <v>238</v>
      </c>
      <c r="V62" t="s">
        <v>662</v>
      </c>
      <c r="W62" s="1">
        <v>29739</v>
      </c>
      <c r="X62" t="s">
        <v>220</v>
      </c>
      <c r="Y62" t="s">
        <v>444</v>
      </c>
      <c r="Z62" t="s">
        <v>445</v>
      </c>
      <c r="AA62" t="s">
        <v>446</v>
      </c>
      <c r="AB62" t="s">
        <v>455</v>
      </c>
      <c r="AC62" t="s">
        <v>455</v>
      </c>
      <c r="AD62" t="s">
        <v>663</v>
      </c>
      <c r="AE62" t="s">
        <v>446</v>
      </c>
      <c r="AF62" t="s">
        <v>458</v>
      </c>
      <c r="AG62" t="s">
        <v>458</v>
      </c>
      <c r="AH62">
        <v>11552.3104</v>
      </c>
      <c r="AI62">
        <v>115.5231</v>
      </c>
      <c r="AJ62" t="s">
        <v>664</v>
      </c>
      <c r="AK62" t="s">
        <v>469</v>
      </c>
      <c r="AL62" t="s">
        <v>665</v>
      </c>
      <c r="AM62" t="s">
        <v>469</v>
      </c>
      <c r="AN62" t="s">
        <v>458</v>
      </c>
      <c r="AO62">
        <v>0</v>
      </c>
      <c r="AP62">
        <v>0</v>
      </c>
      <c r="AQ62" t="s">
        <v>452</v>
      </c>
      <c r="AR62" s="1">
        <v>45798</v>
      </c>
      <c r="AS62" t="s">
        <v>452</v>
      </c>
      <c r="AT62" s="1">
        <v>45798</v>
      </c>
      <c r="AU62">
        <v>9.8029999999999992E-3</v>
      </c>
      <c r="AV62">
        <v>0.89171100000000003</v>
      </c>
      <c r="AW62">
        <v>88</v>
      </c>
      <c r="AX62">
        <v>2416</v>
      </c>
      <c r="AY62">
        <v>68</v>
      </c>
      <c r="AZ62" t="s">
        <v>239</v>
      </c>
      <c r="BA62" t="s">
        <v>240</v>
      </c>
      <c r="BB62" s="1">
        <v>35823</v>
      </c>
      <c r="BC62">
        <v>5102504</v>
      </c>
      <c r="BD62">
        <v>2453349.736</v>
      </c>
      <c r="BE62">
        <v>24533.497360000001</v>
      </c>
      <c r="BF62" t="s">
        <v>70</v>
      </c>
      <c r="BG62">
        <v>0.89171100000000003</v>
      </c>
      <c r="BH62">
        <v>9.8029999999999992E-3</v>
      </c>
      <c r="BM62" s="6" t="s">
        <v>166</v>
      </c>
      <c r="BN62" s="7">
        <v>4</v>
      </c>
      <c r="BO62" s="7"/>
      <c r="BP62" s="7"/>
      <c r="BQ62" s="7">
        <v>4</v>
      </c>
      <c r="BR62" s="7"/>
      <c r="BS62" s="7"/>
      <c r="BT62" s="7"/>
      <c r="BZ62" t="s">
        <v>50</v>
      </c>
      <c r="CB62">
        <v>1</v>
      </c>
    </row>
    <row r="63" spans="1:81" ht="15" customHeight="1" x14ac:dyDescent="0.25">
      <c r="A63" t="s">
        <v>285</v>
      </c>
      <c r="B63">
        <v>0</v>
      </c>
      <c r="C63">
        <v>0</v>
      </c>
      <c r="D63">
        <v>0</v>
      </c>
      <c r="E63">
        <v>1</v>
      </c>
      <c r="F63">
        <v>0</v>
      </c>
      <c r="G63">
        <v>0</v>
      </c>
      <c r="H63" s="7">
        <v>1</v>
      </c>
      <c r="I63" s="7">
        <f>Tabela1[[#This Row],[PARTICIPAÇÃO EFETIVA CONSELHO SOMA DE UC]]/Tabela1[[#This Row],[TOTAL de UC]]</f>
        <v>0</v>
      </c>
      <c r="J63" s="7"/>
      <c r="K63" s="7">
        <f>Tabela1[[#This Row],[PLANO DE GESTAO MUNI]]</f>
        <v>0</v>
      </c>
      <c r="L63" s="8">
        <f>SUM(Tabela1[[#This Row],[Calculo PEC]:[Cálculo PG]])</f>
        <v>0</v>
      </c>
      <c r="N63">
        <v>62</v>
      </c>
      <c r="O63" t="s">
        <v>8</v>
      </c>
      <c r="P63">
        <v>45</v>
      </c>
      <c r="Q63">
        <v>2282</v>
      </c>
      <c r="R63">
        <v>0</v>
      </c>
      <c r="S63" t="s">
        <v>306</v>
      </c>
      <c r="T63" s="9" t="s">
        <v>666</v>
      </c>
      <c r="U63" t="s">
        <v>442</v>
      </c>
      <c r="V63" t="s">
        <v>667</v>
      </c>
      <c r="W63" s="1">
        <v>37034</v>
      </c>
      <c r="X63" t="s">
        <v>186</v>
      </c>
      <c r="Y63" t="s">
        <v>444</v>
      </c>
      <c r="Z63" t="s">
        <v>445</v>
      </c>
      <c r="AA63" t="s">
        <v>70</v>
      </c>
      <c r="AB63" t="s">
        <v>508</v>
      </c>
      <c r="AC63" t="s">
        <v>508</v>
      </c>
      <c r="AD63" t="s">
        <v>668</v>
      </c>
      <c r="AE63" t="s">
        <v>70</v>
      </c>
      <c r="AF63" t="s">
        <v>70</v>
      </c>
      <c r="AG63" t="s">
        <v>70</v>
      </c>
      <c r="AH63">
        <v>95.338800000000006</v>
      </c>
      <c r="AI63">
        <v>0.95340000000000003</v>
      </c>
      <c r="AJ63" t="s">
        <v>70</v>
      </c>
      <c r="AK63" t="s">
        <v>70</v>
      </c>
      <c r="AL63" t="s">
        <v>70</v>
      </c>
      <c r="AM63" t="s">
        <v>70</v>
      </c>
      <c r="AN63" t="s">
        <v>510</v>
      </c>
      <c r="AO63">
        <v>0</v>
      </c>
      <c r="AP63">
        <v>0</v>
      </c>
      <c r="AQ63" t="s">
        <v>452</v>
      </c>
      <c r="AR63" s="1">
        <v>45798</v>
      </c>
      <c r="AS63" t="s">
        <v>452</v>
      </c>
      <c r="AT63" s="1">
        <v>45798</v>
      </c>
      <c r="AU63">
        <v>8.0000000000000007E-5</v>
      </c>
      <c r="AV63">
        <v>4.3998000000000002E-2</v>
      </c>
      <c r="AW63">
        <v>28</v>
      </c>
      <c r="AX63">
        <v>2384</v>
      </c>
      <c r="AY63">
        <v>43</v>
      </c>
      <c r="AZ63" t="s">
        <v>67</v>
      </c>
      <c r="BA63" t="s">
        <v>68</v>
      </c>
      <c r="BB63" s="1">
        <v>27893</v>
      </c>
      <c r="BC63">
        <v>5107958</v>
      </c>
      <c r="BD63">
        <v>1163353.1029999999</v>
      </c>
      <c r="BE63">
        <v>11633.53103</v>
      </c>
      <c r="BF63" t="s">
        <v>70</v>
      </c>
      <c r="BG63">
        <v>4.3998000000000002E-2</v>
      </c>
      <c r="BH63">
        <v>8.0000000000000007E-5</v>
      </c>
      <c r="BM63" s="6" t="s">
        <v>50</v>
      </c>
      <c r="BN63" s="7"/>
      <c r="BO63" s="7">
        <v>1</v>
      </c>
      <c r="BP63" s="7"/>
      <c r="BQ63" s="7">
        <v>1</v>
      </c>
      <c r="BR63" s="7"/>
      <c r="BS63" s="7"/>
      <c r="BT63" s="7"/>
      <c r="BZ63" t="s">
        <v>58</v>
      </c>
      <c r="CC63">
        <v>1</v>
      </c>
    </row>
    <row r="64" spans="1:81" ht="15" customHeight="1" x14ac:dyDescent="0.25">
      <c r="A64" t="s">
        <v>304</v>
      </c>
      <c r="B64">
        <v>0</v>
      </c>
      <c r="C64">
        <v>0</v>
      </c>
      <c r="D64">
        <v>0</v>
      </c>
      <c r="E64">
        <v>2</v>
      </c>
      <c r="F64">
        <v>0</v>
      </c>
      <c r="G64">
        <v>0</v>
      </c>
      <c r="H64" s="7">
        <v>2</v>
      </c>
      <c r="I64" s="7">
        <f>Tabela1[[#This Row],[PARTICIPAÇÃO EFETIVA CONSELHO SOMA DE UC]]/Tabela1[[#This Row],[TOTAL de UC]]</f>
        <v>0</v>
      </c>
      <c r="J64" s="7"/>
      <c r="K64" s="7">
        <f>Tabela1[[#This Row],[PLANO DE GESTAO MUNI]]</f>
        <v>0</v>
      </c>
      <c r="L64" s="8">
        <f>SUM(Tabela1[[#This Row],[Calculo PEC]:[Cálculo PG]])</f>
        <v>0</v>
      </c>
      <c r="N64">
        <v>63</v>
      </c>
      <c r="O64" t="s">
        <v>8</v>
      </c>
      <c r="P64">
        <v>46</v>
      </c>
      <c r="Q64">
        <v>2283</v>
      </c>
      <c r="R64">
        <v>0</v>
      </c>
      <c r="S64" t="s">
        <v>216</v>
      </c>
      <c r="T64" t="s">
        <v>669</v>
      </c>
      <c r="U64" t="s">
        <v>184</v>
      </c>
      <c r="V64" t="s">
        <v>670</v>
      </c>
      <c r="W64" s="1">
        <v>37610</v>
      </c>
      <c r="X64" t="s">
        <v>183</v>
      </c>
      <c r="Y64" t="s">
        <v>461</v>
      </c>
      <c r="Z64" t="s">
        <v>469</v>
      </c>
      <c r="AA64" t="s">
        <v>446</v>
      </c>
      <c r="AB64" t="s">
        <v>671</v>
      </c>
      <c r="AC64" t="s">
        <v>672</v>
      </c>
      <c r="AD64" t="s">
        <v>673</v>
      </c>
      <c r="AE64" t="s">
        <v>450</v>
      </c>
      <c r="AF64" t="s">
        <v>70</v>
      </c>
      <c r="AG64" t="s">
        <v>70</v>
      </c>
      <c r="AH64">
        <v>7846.0250999999998</v>
      </c>
      <c r="AI64">
        <v>78.460300000000004</v>
      </c>
      <c r="AJ64" t="s">
        <v>70</v>
      </c>
      <c r="AK64" t="s">
        <v>445</v>
      </c>
      <c r="AL64" t="s">
        <v>674</v>
      </c>
      <c r="AM64" t="s">
        <v>446</v>
      </c>
      <c r="AN64" t="s">
        <v>458</v>
      </c>
      <c r="AO64">
        <v>0</v>
      </c>
      <c r="AP64">
        <v>0</v>
      </c>
      <c r="AQ64" t="s">
        <v>452</v>
      </c>
      <c r="AR64" s="1">
        <v>45798</v>
      </c>
      <c r="AS64" t="s">
        <v>452</v>
      </c>
      <c r="AT64" s="1">
        <v>45798</v>
      </c>
      <c r="AU64">
        <v>6.5519999999999997E-3</v>
      </c>
      <c r="AV64">
        <v>0.33994600000000003</v>
      </c>
      <c r="AW64">
        <v>52</v>
      </c>
      <c r="AX64">
        <v>2403</v>
      </c>
      <c r="AY64">
        <v>54</v>
      </c>
      <c r="AZ64" t="s">
        <v>147</v>
      </c>
      <c r="BA64" t="s">
        <v>148</v>
      </c>
      <c r="BB64" s="1">
        <v>37595</v>
      </c>
      <c r="BC64">
        <v>5107768</v>
      </c>
      <c r="BD64">
        <v>474060.57120000001</v>
      </c>
      <c r="BE64">
        <v>4740.6057119999996</v>
      </c>
      <c r="BF64" t="s">
        <v>70</v>
      </c>
      <c r="BG64">
        <v>0.36615700000000001</v>
      </c>
      <c r="BH64">
        <v>2.7000000000000001E-3</v>
      </c>
      <c r="BM64" s="6" t="s">
        <v>58</v>
      </c>
      <c r="BN64" s="7"/>
      <c r="BO64" s="7"/>
      <c r="BP64" s="7">
        <v>1</v>
      </c>
      <c r="BQ64" s="7">
        <v>1</v>
      </c>
      <c r="BR64" s="7"/>
      <c r="BS64" s="7"/>
      <c r="BT64" s="7"/>
      <c r="BZ64" t="s">
        <v>388</v>
      </c>
      <c r="CC64">
        <v>2</v>
      </c>
    </row>
    <row r="65" spans="1:81" ht="15" customHeight="1" x14ac:dyDescent="0.25">
      <c r="A65" t="s">
        <v>56</v>
      </c>
      <c r="B65">
        <v>0</v>
      </c>
      <c r="C65">
        <v>0</v>
      </c>
      <c r="D65">
        <v>0</v>
      </c>
      <c r="H65" s="7"/>
      <c r="I65" s="7"/>
      <c r="J65" s="7"/>
      <c r="K65" s="7">
        <f>Tabela1[[#This Row],[PLANO DE GESTAO MUNI]]</f>
        <v>0</v>
      </c>
      <c r="L65" s="8">
        <f>SUM(Tabela1[[#This Row],[Calculo PEC]:[Cálculo PG]])</f>
        <v>0</v>
      </c>
      <c r="N65">
        <v>64</v>
      </c>
      <c r="O65" t="s">
        <v>8</v>
      </c>
      <c r="P65">
        <v>46</v>
      </c>
      <c r="Q65">
        <v>2283</v>
      </c>
      <c r="R65">
        <v>0</v>
      </c>
      <c r="S65" t="s">
        <v>216</v>
      </c>
      <c r="T65" t="s">
        <v>669</v>
      </c>
      <c r="U65" t="s">
        <v>184</v>
      </c>
      <c r="V65" t="s">
        <v>670</v>
      </c>
      <c r="W65" s="1">
        <v>37610</v>
      </c>
      <c r="X65" t="s">
        <v>183</v>
      </c>
      <c r="Y65" t="s">
        <v>461</v>
      </c>
      <c r="Z65" t="s">
        <v>469</v>
      </c>
      <c r="AA65" t="s">
        <v>446</v>
      </c>
      <c r="AB65" t="s">
        <v>671</v>
      </c>
      <c r="AC65" t="s">
        <v>672</v>
      </c>
      <c r="AD65" t="s">
        <v>673</v>
      </c>
      <c r="AE65" t="s">
        <v>450</v>
      </c>
      <c r="AF65" t="s">
        <v>70</v>
      </c>
      <c r="AG65" t="s">
        <v>70</v>
      </c>
      <c r="AH65">
        <v>7846.0250999999998</v>
      </c>
      <c r="AI65">
        <v>78.460300000000004</v>
      </c>
      <c r="AJ65" t="s">
        <v>70</v>
      </c>
      <c r="AK65" t="s">
        <v>445</v>
      </c>
      <c r="AL65" t="s">
        <v>674</v>
      </c>
      <c r="AM65" t="s">
        <v>446</v>
      </c>
      <c r="AN65" t="s">
        <v>458</v>
      </c>
      <c r="AO65">
        <v>0</v>
      </c>
      <c r="AP65">
        <v>0</v>
      </c>
      <c r="AQ65" t="s">
        <v>452</v>
      </c>
      <c r="AR65" s="1">
        <v>45798</v>
      </c>
      <c r="AS65" t="s">
        <v>452</v>
      </c>
      <c r="AT65" s="1">
        <v>45798</v>
      </c>
      <c r="AU65">
        <v>6.5519999999999997E-3</v>
      </c>
      <c r="AV65">
        <v>0.33994600000000003</v>
      </c>
      <c r="AW65">
        <v>83</v>
      </c>
      <c r="AX65">
        <v>2411</v>
      </c>
      <c r="AY65">
        <v>0</v>
      </c>
      <c r="AZ65" t="s">
        <v>217</v>
      </c>
      <c r="BA65" t="s">
        <v>218</v>
      </c>
      <c r="BB65" s="1">
        <v>36614</v>
      </c>
      <c r="BC65">
        <v>5101837</v>
      </c>
      <c r="BD65">
        <v>470658.63689999998</v>
      </c>
      <c r="BE65">
        <v>4706.5863689999996</v>
      </c>
      <c r="BF65" t="s">
        <v>70</v>
      </c>
      <c r="BG65">
        <v>0.36308099999999999</v>
      </c>
      <c r="BH65">
        <v>3.852E-3</v>
      </c>
      <c r="BM65" s="6" t="s">
        <v>388</v>
      </c>
      <c r="BN65" s="7"/>
      <c r="BO65" s="7"/>
      <c r="BP65" s="7">
        <v>2</v>
      </c>
      <c r="BQ65" s="7">
        <v>2</v>
      </c>
      <c r="BR65" s="7"/>
      <c r="BS65" s="7"/>
      <c r="BT65" s="7"/>
      <c r="BZ65" t="s">
        <v>389</v>
      </c>
      <c r="CC65">
        <v>1</v>
      </c>
    </row>
    <row r="66" spans="1:81" ht="15" customHeight="1" x14ac:dyDescent="0.25">
      <c r="A66" t="s">
        <v>176</v>
      </c>
      <c r="B66">
        <v>0</v>
      </c>
      <c r="C66">
        <v>0</v>
      </c>
      <c r="D66">
        <v>0</v>
      </c>
      <c r="H66" s="7"/>
      <c r="I66" s="7"/>
      <c r="J66" s="7"/>
      <c r="K66" s="7">
        <f>Tabela1[[#This Row],[PLANO DE GESTAO MUNI]]</f>
        <v>0</v>
      </c>
      <c r="L66" s="8">
        <f>SUM(Tabela1[[#This Row],[Calculo PEC]:[Cálculo PG]])</f>
        <v>0</v>
      </c>
      <c r="N66">
        <v>65</v>
      </c>
      <c r="O66" t="s">
        <v>8</v>
      </c>
      <c r="P66">
        <v>47</v>
      </c>
      <c r="Q66">
        <v>2284</v>
      </c>
      <c r="R66">
        <v>0</v>
      </c>
      <c r="S66" t="s">
        <v>302</v>
      </c>
      <c r="T66" t="s">
        <v>675</v>
      </c>
      <c r="U66" t="s">
        <v>442</v>
      </c>
      <c r="V66" t="s">
        <v>676</v>
      </c>
      <c r="W66" s="1">
        <v>37034</v>
      </c>
      <c r="X66" t="s">
        <v>186</v>
      </c>
      <c r="Y66" t="s">
        <v>444</v>
      </c>
      <c r="Z66" t="s">
        <v>445</v>
      </c>
      <c r="AA66" t="s">
        <v>70</v>
      </c>
      <c r="AB66" t="s">
        <v>458</v>
      </c>
      <c r="AC66" t="s">
        <v>508</v>
      </c>
      <c r="AD66" t="s">
        <v>677</v>
      </c>
      <c r="AE66" t="s">
        <v>70</v>
      </c>
      <c r="AF66" t="s">
        <v>70</v>
      </c>
      <c r="AG66" t="s">
        <v>70</v>
      </c>
      <c r="AH66">
        <v>11.353199999999999</v>
      </c>
      <c r="AI66">
        <v>0.1135</v>
      </c>
      <c r="AJ66" t="s">
        <v>70</v>
      </c>
      <c r="AK66" t="s">
        <v>70</v>
      </c>
      <c r="AL66" t="s">
        <v>70</v>
      </c>
      <c r="AM66" t="s">
        <v>70</v>
      </c>
      <c r="AN66" t="s">
        <v>678</v>
      </c>
      <c r="AO66">
        <v>0</v>
      </c>
      <c r="AP66">
        <v>0</v>
      </c>
      <c r="AQ66" t="s">
        <v>452</v>
      </c>
      <c r="AR66" s="1">
        <v>45798</v>
      </c>
      <c r="AS66" t="s">
        <v>452</v>
      </c>
      <c r="AT66" s="1">
        <v>45798</v>
      </c>
      <c r="AU66">
        <v>1.0000000000000001E-5</v>
      </c>
      <c r="AV66">
        <v>1.2421E-2</v>
      </c>
      <c r="AW66">
        <v>28</v>
      </c>
      <c r="AX66">
        <v>2384</v>
      </c>
      <c r="AY66">
        <v>43</v>
      </c>
      <c r="AZ66" t="s">
        <v>67</v>
      </c>
      <c r="BA66" t="s">
        <v>68</v>
      </c>
      <c r="BB66" s="1">
        <v>27893</v>
      </c>
      <c r="BC66">
        <v>5107958</v>
      </c>
      <c r="BD66">
        <v>1163353.1029999999</v>
      </c>
      <c r="BE66">
        <v>11633.53103</v>
      </c>
      <c r="BF66" t="s">
        <v>70</v>
      </c>
      <c r="BG66">
        <v>1.2421E-2</v>
      </c>
      <c r="BH66">
        <v>1.0000000000000001E-5</v>
      </c>
      <c r="BM66" s="6" t="s">
        <v>389</v>
      </c>
      <c r="BN66" s="7"/>
      <c r="BO66" s="7"/>
      <c r="BP66" s="7">
        <v>1</v>
      </c>
      <c r="BQ66" s="7">
        <v>1</v>
      </c>
      <c r="BR66" s="7"/>
      <c r="BS66" s="7"/>
      <c r="BT66" s="7"/>
      <c r="BZ66" t="s">
        <v>67</v>
      </c>
      <c r="CA66">
        <v>1</v>
      </c>
      <c r="CC66">
        <v>3</v>
      </c>
    </row>
    <row r="67" spans="1:81" ht="15" customHeight="1" x14ac:dyDescent="0.25">
      <c r="A67" t="s">
        <v>77</v>
      </c>
      <c r="B67">
        <v>0</v>
      </c>
      <c r="C67">
        <v>0</v>
      </c>
      <c r="D67">
        <v>0</v>
      </c>
      <c r="H67" s="7"/>
      <c r="I67" s="7"/>
      <c r="J67" s="7"/>
      <c r="K67" s="7">
        <f>Tabela1[[#This Row],[PLANO DE GESTAO MUNI]]</f>
        <v>0</v>
      </c>
      <c r="L67" s="8">
        <f>SUM(Tabela1[[#This Row],[Calculo PEC]:[Cálculo PG]])</f>
        <v>0</v>
      </c>
      <c r="N67">
        <v>66</v>
      </c>
      <c r="O67" t="s">
        <v>8</v>
      </c>
      <c r="P67">
        <v>48</v>
      </c>
      <c r="Q67">
        <v>2304</v>
      </c>
      <c r="R67">
        <v>0</v>
      </c>
      <c r="S67" t="s">
        <v>299</v>
      </c>
      <c r="T67" s="9" t="s">
        <v>679</v>
      </c>
      <c r="U67" t="s">
        <v>442</v>
      </c>
      <c r="V67" t="s">
        <v>680</v>
      </c>
      <c r="W67" s="1">
        <v>37586</v>
      </c>
      <c r="X67" t="s">
        <v>186</v>
      </c>
      <c r="Y67" t="s">
        <v>444</v>
      </c>
      <c r="Z67" t="s">
        <v>445</v>
      </c>
      <c r="AA67" t="s">
        <v>70</v>
      </c>
      <c r="AB67" t="s">
        <v>681</v>
      </c>
      <c r="AC67" t="s">
        <v>681</v>
      </c>
      <c r="AD67" t="s">
        <v>682</v>
      </c>
      <c r="AE67" t="s">
        <v>70</v>
      </c>
      <c r="AF67" t="s">
        <v>70</v>
      </c>
      <c r="AG67" t="s">
        <v>70</v>
      </c>
      <c r="AH67">
        <v>41.226300000000002</v>
      </c>
      <c r="AI67">
        <v>0.4123</v>
      </c>
      <c r="AJ67" t="s">
        <v>70</v>
      </c>
      <c r="AK67" t="s">
        <v>70</v>
      </c>
      <c r="AL67" t="s">
        <v>70</v>
      </c>
      <c r="AM67" t="s">
        <v>70</v>
      </c>
      <c r="AN67" t="s">
        <v>458</v>
      </c>
      <c r="AO67">
        <v>0</v>
      </c>
      <c r="AP67">
        <v>0</v>
      </c>
      <c r="AQ67" t="s">
        <v>452</v>
      </c>
      <c r="AR67" s="1">
        <v>45798</v>
      </c>
      <c r="AS67" t="s">
        <v>452</v>
      </c>
      <c r="AT67" s="1">
        <v>45798</v>
      </c>
      <c r="AU67">
        <v>3.4999999999999997E-5</v>
      </c>
      <c r="AV67">
        <v>4.0989999999999999E-2</v>
      </c>
      <c r="AW67">
        <v>112</v>
      </c>
      <c r="AX67">
        <v>2469</v>
      </c>
      <c r="AY67">
        <v>109</v>
      </c>
      <c r="AZ67" t="s">
        <v>187</v>
      </c>
      <c r="BA67" t="s">
        <v>104</v>
      </c>
      <c r="BB67" s="1">
        <v>23348</v>
      </c>
      <c r="BC67">
        <v>5108105</v>
      </c>
      <c r="BD67">
        <v>424794.88339999999</v>
      </c>
      <c r="BE67">
        <v>4247.9488339999998</v>
      </c>
      <c r="BF67" t="s">
        <v>70</v>
      </c>
      <c r="BG67">
        <v>4.0989999999999999E-2</v>
      </c>
      <c r="BH67">
        <v>3.4999999999999997E-5</v>
      </c>
      <c r="BM67" s="6" t="s">
        <v>67</v>
      </c>
      <c r="BN67" s="7">
        <v>1</v>
      </c>
      <c r="BO67" s="7"/>
      <c r="BP67" s="7">
        <v>3</v>
      </c>
      <c r="BQ67" s="7">
        <v>4</v>
      </c>
      <c r="BR67" s="7"/>
      <c r="BS67" s="7"/>
      <c r="BT67" s="7"/>
      <c r="BZ67" t="s">
        <v>391</v>
      </c>
      <c r="CC67">
        <v>1</v>
      </c>
    </row>
    <row r="68" spans="1:81" ht="15" customHeight="1" x14ac:dyDescent="0.25">
      <c r="A68" t="s">
        <v>354</v>
      </c>
      <c r="B68">
        <v>0</v>
      </c>
      <c r="C68">
        <v>0</v>
      </c>
      <c r="D68">
        <v>0</v>
      </c>
      <c r="H68" s="7"/>
      <c r="I68" s="7"/>
      <c r="J68" s="7"/>
      <c r="K68" s="7">
        <f>Tabela1[[#This Row],[PLANO DE GESTAO MUNI]]</f>
        <v>0</v>
      </c>
      <c r="L68" s="8">
        <f>SUM(Tabela1[[#This Row],[Calculo PEC]:[Cálculo PG]])</f>
        <v>0</v>
      </c>
      <c r="N68">
        <v>67</v>
      </c>
      <c r="O68" t="s">
        <v>8</v>
      </c>
      <c r="P68">
        <v>49</v>
      </c>
      <c r="Q68">
        <v>2285</v>
      </c>
      <c r="R68">
        <v>0</v>
      </c>
      <c r="S68" t="s">
        <v>223</v>
      </c>
      <c r="T68" t="s">
        <v>683</v>
      </c>
      <c r="U68" t="s">
        <v>184</v>
      </c>
      <c r="V68" t="s">
        <v>684</v>
      </c>
      <c r="W68" s="1">
        <v>37475</v>
      </c>
      <c r="X68" t="s">
        <v>186</v>
      </c>
      <c r="Y68" t="s">
        <v>461</v>
      </c>
      <c r="Z68" t="s">
        <v>469</v>
      </c>
      <c r="AA68" t="s">
        <v>70</v>
      </c>
      <c r="AB68" t="s">
        <v>540</v>
      </c>
      <c r="AC68" t="s">
        <v>540</v>
      </c>
      <c r="AD68" t="s">
        <v>685</v>
      </c>
      <c r="AE68" t="s">
        <v>70</v>
      </c>
      <c r="AF68" t="s">
        <v>70</v>
      </c>
      <c r="AG68" t="s">
        <v>70</v>
      </c>
      <c r="AH68">
        <v>36559.138700000003</v>
      </c>
      <c r="AI68">
        <v>365.59140000000002</v>
      </c>
      <c r="AJ68" t="s">
        <v>70</v>
      </c>
      <c r="AK68" t="s">
        <v>70</v>
      </c>
      <c r="AL68" t="s">
        <v>70</v>
      </c>
      <c r="AM68" t="s">
        <v>70</v>
      </c>
      <c r="AN68" t="s">
        <v>458</v>
      </c>
      <c r="AO68">
        <v>0</v>
      </c>
      <c r="AP68">
        <v>0</v>
      </c>
      <c r="AQ68" t="s">
        <v>452</v>
      </c>
      <c r="AR68" s="1">
        <v>45798</v>
      </c>
      <c r="AS68" t="s">
        <v>452</v>
      </c>
      <c r="AT68" s="1">
        <v>45798</v>
      </c>
      <c r="AU68">
        <v>3.1153E-2</v>
      </c>
      <c r="AV68">
        <v>1.036888</v>
      </c>
      <c r="AW68">
        <v>26</v>
      </c>
      <c r="AX68">
        <v>2381</v>
      </c>
      <c r="AY68">
        <v>73</v>
      </c>
      <c r="AZ68" t="s">
        <v>189</v>
      </c>
      <c r="BA68" t="s">
        <v>190</v>
      </c>
      <c r="BB68" s="1">
        <v>45296</v>
      </c>
      <c r="BC68">
        <v>5100607</v>
      </c>
      <c r="BD68">
        <v>174716.4111</v>
      </c>
      <c r="BE68">
        <v>1747.1641</v>
      </c>
      <c r="BF68" t="s">
        <v>70</v>
      </c>
      <c r="BG68">
        <v>1.036888</v>
      </c>
      <c r="BH68">
        <v>3.1153E-2</v>
      </c>
      <c r="BM68" s="6" t="s">
        <v>391</v>
      </c>
      <c r="BN68" s="7"/>
      <c r="BO68" s="7"/>
      <c r="BP68" s="7">
        <v>1</v>
      </c>
      <c r="BQ68" s="7">
        <v>1</v>
      </c>
      <c r="BR68" s="7"/>
      <c r="BS68" s="7"/>
      <c r="BT68" s="7"/>
      <c r="BZ68" t="s">
        <v>187</v>
      </c>
      <c r="CC68">
        <v>3</v>
      </c>
    </row>
    <row r="69" spans="1:81" ht="15" customHeight="1" x14ac:dyDescent="0.25">
      <c r="A69" t="s">
        <v>355</v>
      </c>
      <c r="B69">
        <v>0</v>
      </c>
      <c r="C69">
        <v>0</v>
      </c>
      <c r="D69">
        <v>0</v>
      </c>
      <c r="H69" s="7"/>
      <c r="I69" s="7"/>
      <c r="J69" s="7"/>
      <c r="K69" s="7">
        <f>Tabela1[[#This Row],[PLANO DE GESTAO MUNI]]</f>
        <v>0</v>
      </c>
      <c r="L69" s="8">
        <f>SUM(Tabela1[[#This Row],[Calculo PEC]:[Cálculo PG]])</f>
        <v>0</v>
      </c>
      <c r="N69">
        <v>68</v>
      </c>
      <c r="O69" t="s">
        <v>8</v>
      </c>
      <c r="P69">
        <v>50</v>
      </c>
      <c r="Q69">
        <v>2287</v>
      </c>
      <c r="R69">
        <v>0</v>
      </c>
      <c r="S69" t="s">
        <v>333</v>
      </c>
      <c r="T69" t="s">
        <v>686</v>
      </c>
      <c r="U69" t="s">
        <v>317</v>
      </c>
      <c r="V69" t="s">
        <v>687</v>
      </c>
      <c r="W69" s="1">
        <v>37364</v>
      </c>
      <c r="X69" t="s">
        <v>220</v>
      </c>
      <c r="Y69" t="s">
        <v>461</v>
      </c>
      <c r="Z69" t="s">
        <v>445</v>
      </c>
      <c r="AA69" t="s">
        <v>70</v>
      </c>
      <c r="AB69" t="s">
        <v>688</v>
      </c>
      <c r="AC69" t="s">
        <v>688</v>
      </c>
      <c r="AD69" t="s">
        <v>689</v>
      </c>
      <c r="AE69" t="s">
        <v>70</v>
      </c>
      <c r="AF69" t="s">
        <v>70</v>
      </c>
      <c r="AG69" t="s">
        <v>70</v>
      </c>
      <c r="AH69">
        <v>402.56099999999998</v>
      </c>
      <c r="AI69">
        <v>4.0255999999999998</v>
      </c>
      <c r="AJ69" t="s">
        <v>458</v>
      </c>
      <c r="AK69" t="s">
        <v>445</v>
      </c>
      <c r="AL69" t="s">
        <v>458</v>
      </c>
      <c r="AM69" t="s">
        <v>70</v>
      </c>
      <c r="AN69" t="s">
        <v>510</v>
      </c>
      <c r="AO69">
        <v>0</v>
      </c>
      <c r="AP69">
        <v>0</v>
      </c>
      <c r="AQ69" t="s">
        <v>452</v>
      </c>
      <c r="AR69" s="1">
        <v>45798</v>
      </c>
      <c r="AS69" t="s">
        <v>452</v>
      </c>
      <c r="AT69" s="1">
        <v>45798</v>
      </c>
      <c r="AU69">
        <v>3.3599999999999998E-4</v>
      </c>
      <c r="AV69">
        <v>7.4089000000000002E-2</v>
      </c>
      <c r="AW69">
        <v>122</v>
      </c>
      <c r="AX69">
        <v>2472</v>
      </c>
      <c r="AY69">
        <v>91</v>
      </c>
      <c r="AZ69" t="s">
        <v>109</v>
      </c>
      <c r="BA69" t="s">
        <v>23</v>
      </c>
      <c r="BB69" s="1">
        <v>36522</v>
      </c>
      <c r="BC69">
        <v>5100201</v>
      </c>
      <c r="BD69">
        <v>740948.13780000003</v>
      </c>
      <c r="BE69">
        <v>7409.4813780000004</v>
      </c>
      <c r="BF69" t="s">
        <v>70</v>
      </c>
      <c r="BG69">
        <v>7.4089000000000002E-2</v>
      </c>
      <c r="BH69">
        <v>3.3599999999999998E-4</v>
      </c>
      <c r="BM69" s="6" t="s">
        <v>187</v>
      </c>
      <c r="BN69" s="7"/>
      <c r="BO69" s="7"/>
      <c r="BP69" s="7">
        <v>3</v>
      </c>
      <c r="BQ69" s="7">
        <v>3</v>
      </c>
      <c r="BR69" s="7"/>
      <c r="BS69" s="7"/>
      <c r="BT69" s="7"/>
      <c r="BZ69" t="s">
        <v>235</v>
      </c>
      <c r="CC69">
        <v>3</v>
      </c>
    </row>
    <row r="70" spans="1:81" ht="15" customHeight="1" x14ac:dyDescent="0.25">
      <c r="A70" t="s">
        <v>120</v>
      </c>
      <c r="B70">
        <v>0</v>
      </c>
      <c r="C70">
        <v>0</v>
      </c>
      <c r="D70">
        <v>0</v>
      </c>
      <c r="H70" s="7"/>
      <c r="I70" s="7"/>
      <c r="J70" s="7"/>
      <c r="K70" s="7">
        <f>Tabela1[[#This Row],[PLANO DE GESTAO MUNI]]</f>
        <v>0</v>
      </c>
      <c r="L70" s="8">
        <f>SUM(Tabela1[[#This Row],[Calculo PEC]:[Cálculo PG]])</f>
        <v>0</v>
      </c>
      <c r="N70">
        <v>69</v>
      </c>
      <c r="O70" t="s">
        <v>8</v>
      </c>
      <c r="P70">
        <v>51</v>
      </c>
      <c r="Q70">
        <v>2288</v>
      </c>
      <c r="R70">
        <v>0</v>
      </c>
      <c r="S70" t="s">
        <v>268</v>
      </c>
      <c r="T70" s="9" t="s">
        <v>690</v>
      </c>
      <c r="U70" t="s">
        <v>262</v>
      </c>
      <c r="V70" s="9" t="s">
        <v>691</v>
      </c>
      <c r="W70" s="1">
        <v>37041</v>
      </c>
      <c r="X70" t="s">
        <v>183</v>
      </c>
      <c r="Y70" t="s">
        <v>444</v>
      </c>
      <c r="Z70" t="s">
        <v>445</v>
      </c>
      <c r="AA70" t="s">
        <v>446</v>
      </c>
      <c r="AB70" t="s">
        <v>475</v>
      </c>
      <c r="AC70" t="s">
        <v>475</v>
      </c>
      <c r="AD70" t="s">
        <v>692</v>
      </c>
      <c r="AE70" t="s">
        <v>446</v>
      </c>
      <c r="AF70" t="s">
        <v>70</v>
      </c>
      <c r="AG70" t="s">
        <v>70</v>
      </c>
      <c r="AH70">
        <v>129641.6246</v>
      </c>
      <c r="AI70">
        <v>1296.4161999999999</v>
      </c>
      <c r="AJ70" t="s">
        <v>693</v>
      </c>
      <c r="AK70" t="s">
        <v>469</v>
      </c>
      <c r="AL70" t="s">
        <v>694</v>
      </c>
      <c r="AM70" t="s">
        <v>695</v>
      </c>
      <c r="AN70" t="s">
        <v>696</v>
      </c>
      <c r="AO70">
        <v>0</v>
      </c>
      <c r="AP70">
        <v>0</v>
      </c>
      <c r="AQ70" t="s">
        <v>452</v>
      </c>
      <c r="AR70" s="1">
        <v>45798</v>
      </c>
      <c r="AS70" t="s">
        <v>452</v>
      </c>
      <c r="AT70" s="1">
        <v>45798</v>
      </c>
      <c r="AU70">
        <v>0.10679</v>
      </c>
      <c r="AV70">
        <v>2.154163</v>
      </c>
      <c r="AW70">
        <v>74</v>
      </c>
      <c r="AX70">
        <v>2439</v>
      </c>
      <c r="AY70">
        <v>128</v>
      </c>
      <c r="AZ70" t="s">
        <v>264</v>
      </c>
      <c r="BA70" t="s">
        <v>265</v>
      </c>
      <c r="BB70" s="1">
        <v>35020</v>
      </c>
      <c r="BC70">
        <v>5106265</v>
      </c>
      <c r="BD70">
        <v>580065.71230000001</v>
      </c>
      <c r="BE70">
        <v>5800.657123</v>
      </c>
      <c r="BF70" t="s">
        <v>70</v>
      </c>
      <c r="BG70">
        <v>2.1541049999999999</v>
      </c>
      <c r="BH70">
        <v>0.10679</v>
      </c>
      <c r="BM70" s="6" t="s">
        <v>235</v>
      </c>
      <c r="BN70" s="7"/>
      <c r="BO70" s="7"/>
      <c r="BP70" s="7">
        <v>3</v>
      </c>
      <c r="BQ70" s="7">
        <v>3</v>
      </c>
      <c r="BR70" s="7"/>
      <c r="BS70" s="7"/>
      <c r="BT70" s="7"/>
      <c r="BZ70" t="s">
        <v>125</v>
      </c>
      <c r="CA70">
        <v>1</v>
      </c>
    </row>
    <row r="71" spans="1:81" ht="15" customHeight="1" x14ac:dyDescent="0.25">
      <c r="A71" t="s">
        <v>356</v>
      </c>
      <c r="B71">
        <v>0</v>
      </c>
      <c r="C71">
        <v>0</v>
      </c>
      <c r="D71">
        <v>0</v>
      </c>
      <c r="H71" s="7"/>
      <c r="I71" s="7"/>
      <c r="J71" s="7"/>
      <c r="K71" s="7">
        <f>Tabela1[[#This Row],[PLANO DE GESTAO MUNI]]</f>
        <v>0</v>
      </c>
      <c r="L71" s="8">
        <f>SUM(Tabela1[[#This Row],[Calculo PEC]:[Cálculo PG]])</f>
        <v>0</v>
      </c>
      <c r="N71">
        <v>70</v>
      </c>
      <c r="O71" t="s">
        <v>8</v>
      </c>
      <c r="P71">
        <v>52</v>
      </c>
      <c r="Q71">
        <v>2305</v>
      </c>
      <c r="R71">
        <v>0</v>
      </c>
      <c r="S71" t="s">
        <v>697</v>
      </c>
      <c r="T71" t="s">
        <v>698</v>
      </c>
      <c r="U71" t="s">
        <v>310</v>
      </c>
      <c r="V71" t="s">
        <v>699</v>
      </c>
      <c r="W71" s="1">
        <v>42998</v>
      </c>
      <c r="X71" t="s">
        <v>186</v>
      </c>
      <c r="Y71" t="s">
        <v>444</v>
      </c>
      <c r="Z71" t="s">
        <v>445</v>
      </c>
      <c r="AA71" t="s">
        <v>446</v>
      </c>
      <c r="AB71" t="s">
        <v>497</v>
      </c>
      <c r="AC71" t="s">
        <v>497</v>
      </c>
      <c r="AD71">
        <v>17.890699999999999</v>
      </c>
      <c r="AE71" t="s">
        <v>446</v>
      </c>
      <c r="AF71" t="s">
        <v>458</v>
      </c>
      <c r="AG71" t="s">
        <v>458</v>
      </c>
      <c r="AH71">
        <v>17.886399999999998</v>
      </c>
      <c r="AI71">
        <v>0.1789</v>
      </c>
      <c r="AJ71" t="s">
        <v>446</v>
      </c>
      <c r="AK71" t="s">
        <v>458</v>
      </c>
      <c r="AL71" t="s">
        <v>458</v>
      </c>
      <c r="AM71" t="s">
        <v>446</v>
      </c>
      <c r="AN71" t="s">
        <v>70</v>
      </c>
      <c r="AO71">
        <v>0</v>
      </c>
      <c r="AP71">
        <v>0</v>
      </c>
      <c r="AQ71" t="s">
        <v>452</v>
      </c>
      <c r="AR71" s="1">
        <v>45798</v>
      </c>
      <c r="AS71" t="s">
        <v>452</v>
      </c>
      <c r="AT71" s="1">
        <v>45798</v>
      </c>
      <c r="AU71">
        <v>1.5E-5</v>
      </c>
      <c r="AV71">
        <v>3.2446000000000003E-2</v>
      </c>
      <c r="AW71">
        <v>39</v>
      </c>
      <c r="AX71">
        <v>2395</v>
      </c>
      <c r="AY71">
        <v>80</v>
      </c>
      <c r="AZ71" t="s">
        <v>304</v>
      </c>
      <c r="BA71" t="s">
        <v>305</v>
      </c>
      <c r="BB71" s="1">
        <v>34331</v>
      </c>
      <c r="BC71">
        <v>5103205</v>
      </c>
      <c r="BD71">
        <v>311171.71950000001</v>
      </c>
      <c r="BE71">
        <v>3111.7171950000002</v>
      </c>
      <c r="BF71" t="s">
        <v>70</v>
      </c>
      <c r="BG71">
        <v>3.2446000000000003E-2</v>
      </c>
      <c r="BH71">
        <v>1.5E-5</v>
      </c>
      <c r="BM71" s="6" t="s">
        <v>125</v>
      </c>
      <c r="BN71" s="7">
        <v>1</v>
      </c>
      <c r="BO71" s="7"/>
      <c r="BP71" s="7"/>
      <c r="BQ71" s="7">
        <v>1</v>
      </c>
      <c r="BR71" s="7"/>
      <c r="BS71" s="7"/>
      <c r="BT71" s="7"/>
    </row>
    <row r="72" spans="1:81" ht="15" customHeight="1" x14ac:dyDescent="0.25">
      <c r="A72" t="s">
        <v>42</v>
      </c>
      <c r="B72">
        <v>0</v>
      </c>
      <c r="C72">
        <v>0</v>
      </c>
      <c r="D72">
        <v>0</v>
      </c>
      <c r="H72" s="7"/>
      <c r="I72" s="7"/>
      <c r="J72" s="7"/>
      <c r="K72" s="7">
        <f>Tabela1[[#This Row],[PLANO DE GESTAO MUNI]]</f>
        <v>0</v>
      </c>
      <c r="L72" s="8">
        <f>SUM(Tabela1[[#This Row],[Calculo PEC]:[Cálculo PG]])</f>
        <v>0</v>
      </c>
      <c r="N72">
        <v>71</v>
      </c>
      <c r="O72" t="s">
        <v>8</v>
      </c>
      <c r="P72">
        <v>53</v>
      </c>
      <c r="Q72">
        <v>2292</v>
      </c>
      <c r="R72">
        <v>0</v>
      </c>
      <c r="S72" t="s">
        <v>282</v>
      </c>
      <c r="T72" s="9" t="s">
        <v>700</v>
      </c>
      <c r="U72" t="s">
        <v>442</v>
      </c>
      <c r="V72" t="s">
        <v>701</v>
      </c>
      <c r="W72" s="1">
        <v>38406</v>
      </c>
      <c r="X72" t="s">
        <v>183</v>
      </c>
      <c r="Y72" t="s">
        <v>444</v>
      </c>
      <c r="Z72" t="s">
        <v>445</v>
      </c>
      <c r="AA72" t="s">
        <v>446</v>
      </c>
      <c r="AB72" t="s">
        <v>570</v>
      </c>
      <c r="AC72" t="s">
        <v>570</v>
      </c>
      <c r="AD72" t="s">
        <v>702</v>
      </c>
      <c r="AE72" t="s">
        <v>469</v>
      </c>
      <c r="AF72" s="10">
        <v>79892.239799999996</v>
      </c>
      <c r="AG72">
        <v>798.92239800000004</v>
      </c>
      <c r="AH72">
        <v>80765.526700000002</v>
      </c>
      <c r="AI72">
        <v>807.65530000000001</v>
      </c>
      <c r="AJ72" t="s">
        <v>70</v>
      </c>
      <c r="AK72" t="s">
        <v>445</v>
      </c>
      <c r="AL72" t="s">
        <v>703</v>
      </c>
      <c r="AM72" t="s">
        <v>446</v>
      </c>
      <c r="AN72" t="s">
        <v>704</v>
      </c>
      <c r="AO72">
        <v>0</v>
      </c>
      <c r="AP72">
        <v>0</v>
      </c>
      <c r="AQ72" t="s">
        <v>452</v>
      </c>
      <c r="AR72" s="1">
        <v>45798</v>
      </c>
      <c r="AS72" t="s">
        <v>452</v>
      </c>
      <c r="AT72" s="1">
        <v>45798</v>
      </c>
      <c r="AU72">
        <v>6.6378000000000006E-2</v>
      </c>
      <c r="AV72">
        <v>1.6163559999999999</v>
      </c>
      <c r="AW72">
        <v>78</v>
      </c>
      <c r="AX72">
        <v>2443</v>
      </c>
      <c r="AY72">
        <v>83</v>
      </c>
      <c r="AZ72" t="s">
        <v>20</v>
      </c>
      <c r="BA72" t="s">
        <v>19</v>
      </c>
      <c r="BB72" s="1">
        <v>36125</v>
      </c>
      <c r="BC72">
        <v>5103254</v>
      </c>
      <c r="BD72">
        <v>2798213.3360000001</v>
      </c>
      <c r="BE72">
        <v>27982.13336</v>
      </c>
      <c r="BF72" t="s">
        <v>70</v>
      </c>
      <c r="BG72">
        <v>1.6163559999999999</v>
      </c>
      <c r="BH72">
        <v>6.6378000000000006E-2</v>
      </c>
      <c r="BM72" s="6" t="s">
        <v>339</v>
      </c>
      <c r="BN72" s="7">
        <v>49</v>
      </c>
      <c r="BO72" s="7">
        <v>21</v>
      </c>
      <c r="BP72" s="7">
        <v>69</v>
      </c>
      <c r="BQ72" s="7">
        <v>139</v>
      </c>
    </row>
    <row r="73" spans="1:81" ht="15" customHeight="1" x14ac:dyDescent="0.25">
      <c r="A73" t="s">
        <v>103</v>
      </c>
      <c r="B73">
        <v>0</v>
      </c>
      <c r="C73">
        <v>0</v>
      </c>
      <c r="D73">
        <v>0</v>
      </c>
      <c r="H73" s="7"/>
      <c r="I73" s="7"/>
      <c r="J73" s="7"/>
      <c r="K73" s="7">
        <f>Tabela1[[#This Row],[PLANO DE GESTAO MUNI]]</f>
        <v>0</v>
      </c>
      <c r="L73" s="8">
        <f>SUM(Tabela1[[#This Row],[Calculo PEC]:[Cálculo PG]])</f>
        <v>0</v>
      </c>
      <c r="N73">
        <v>72</v>
      </c>
      <c r="O73" t="s">
        <v>8</v>
      </c>
      <c r="P73">
        <v>54</v>
      </c>
      <c r="Q73">
        <v>2293</v>
      </c>
      <c r="R73">
        <v>0</v>
      </c>
      <c r="S73" t="s">
        <v>287</v>
      </c>
      <c r="T73" s="9" t="s">
        <v>705</v>
      </c>
      <c r="U73" t="s">
        <v>442</v>
      </c>
      <c r="V73" t="s">
        <v>458</v>
      </c>
      <c r="W73" t="s">
        <v>70</v>
      </c>
      <c r="X73" t="s">
        <v>186</v>
      </c>
      <c r="Y73" t="s">
        <v>444</v>
      </c>
      <c r="Z73" t="s">
        <v>445</v>
      </c>
      <c r="AA73" t="s">
        <v>70</v>
      </c>
      <c r="AB73" t="s">
        <v>706</v>
      </c>
      <c r="AC73" t="s">
        <v>706</v>
      </c>
      <c r="AD73" t="s">
        <v>707</v>
      </c>
      <c r="AE73" t="s">
        <v>70</v>
      </c>
      <c r="AF73" t="s">
        <v>70</v>
      </c>
      <c r="AG73" t="s">
        <v>70</v>
      </c>
      <c r="AH73">
        <v>26.6831</v>
      </c>
      <c r="AI73">
        <v>0.26679999999999998</v>
      </c>
      <c r="AJ73" t="s">
        <v>70</v>
      </c>
      <c r="AK73" t="s">
        <v>70</v>
      </c>
      <c r="AL73" t="s">
        <v>70</v>
      </c>
      <c r="AM73" t="s">
        <v>70</v>
      </c>
      <c r="AN73" t="s">
        <v>708</v>
      </c>
      <c r="AO73">
        <v>0</v>
      </c>
      <c r="AP73">
        <v>0</v>
      </c>
      <c r="AQ73" t="s">
        <v>452</v>
      </c>
      <c r="AR73" s="1">
        <v>45798</v>
      </c>
      <c r="AS73" t="s">
        <v>452</v>
      </c>
      <c r="AT73" s="1">
        <v>45798</v>
      </c>
      <c r="AU73">
        <v>2.3E-5</v>
      </c>
      <c r="AV73">
        <v>1.9954E-2</v>
      </c>
      <c r="AW73">
        <v>148</v>
      </c>
      <c r="AX73">
        <v>2506</v>
      </c>
      <c r="AY73">
        <v>134</v>
      </c>
      <c r="AZ73" t="s">
        <v>235</v>
      </c>
      <c r="BA73" t="s">
        <v>236</v>
      </c>
      <c r="BB73" s="1">
        <v>19704</v>
      </c>
      <c r="BC73">
        <v>5108402</v>
      </c>
      <c r="BD73">
        <v>93955.949779999995</v>
      </c>
      <c r="BE73">
        <v>939.55949799999996</v>
      </c>
      <c r="BF73" t="s">
        <v>70</v>
      </c>
      <c r="BG73">
        <v>1.9954E-2</v>
      </c>
      <c r="BH73">
        <v>2.3E-5</v>
      </c>
    </row>
    <row r="74" spans="1:81" ht="15" customHeight="1" x14ac:dyDescent="0.25">
      <c r="A74" t="s">
        <v>357</v>
      </c>
      <c r="B74">
        <v>0</v>
      </c>
      <c r="C74">
        <v>0</v>
      </c>
      <c r="D74">
        <v>0</v>
      </c>
      <c r="H74" s="7"/>
      <c r="I74" s="7"/>
      <c r="J74" s="7"/>
      <c r="K74" s="7">
        <f>Tabela1[[#This Row],[PLANO DE GESTAO MUNI]]</f>
        <v>0</v>
      </c>
      <c r="L74" s="8">
        <f>SUM(Tabela1[[#This Row],[Calculo PEC]:[Cálculo PG]])</f>
        <v>0</v>
      </c>
      <c r="N74">
        <v>73</v>
      </c>
      <c r="O74" t="s">
        <v>8</v>
      </c>
      <c r="P74">
        <v>55</v>
      </c>
      <c r="Q74">
        <v>2294</v>
      </c>
      <c r="R74">
        <v>0</v>
      </c>
      <c r="S74" t="s">
        <v>283</v>
      </c>
      <c r="T74" s="9" t="s">
        <v>709</v>
      </c>
      <c r="U74" t="s">
        <v>442</v>
      </c>
      <c r="V74" t="s">
        <v>710</v>
      </c>
      <c r="W74" s="1">
        <v>40812</v>
      </c>
      <c r="X74" t="s">
        <v>183</v>
      </c>
      <c r="Y74" t="s">
        <v>444</v>
      </c>
      <c r="Z74" t="s">
        <v>445</v>
      </c>
      <c r="AA74" t="s">
        <v>446</v>
      </c>
      <c r="AB74" t="s">
        <v>591</v>
      </c>
      <c r="AC74" t="s">
        <v>591</v>
      </c>
      <c r="AD74" t="s">
        <v>711</v>
      </c>
      <c r="AE74" t="s">
        <v>70</v>
      </c>
      <c r="AF74" t="s">
        <v>70</v>
      </c>
      <c r="AG74" t="s">
        <v>70</v>
      </c>
      <c r="AH74">
        <v>52.531999999999996</v>
      </c>
      <c r="AI74">
        <v>0.52529999999999999</v>
      </c>
      <c r="AJ74" t="s">
        <v>712</v>
      </c>
      <c r="AK74" t="s">
        <v>469</v>
      </c>
      <c r="AL74" t="s">
        <v>713</v>
      </c>
      <c r="AM74" t="s">
        <v>469</v>
      </c>
      <c r="AN74" t="s">
        <v>678</v>
      </c>
      <c r="AO74">
        <v>0</v>
      </c>
      <c r="AP74">
        <v>0</v>
      </c>
      <c r="AQ74" t="s">
        <v>452</v>
      </c>
      <c r="AR74" s="1">
        <v>45798</v>
      </c>
      <c r="AS74" t="s">
        <v>452</v>
      </c>
      <c r="AT74" s="1">
        <v>45798</v>
      </c>
      <c r="AU74">
        <v>4.3999999999999999E-5</v>
      </c>
      <c r="AV74">
        <v>3.5401000000000002E-2</v>
      </c>
      <c r="AW74">
        <v>40</v>
      </c>
      <c r="AX74">
        <v>2396</v>
      </c>
      <c r="AY74">
        <v>94</v>
      </c>
      <c r="AZ74" t="s">
        <v>194</v>
      </c>
      <c r="BA74" t="s">
        <v>75</v>
      </c>
      <c r="BB74" s="1">
        <v>31545</v>
      </c>
      <c r="BC74">
        <v>5103403</v>
      </c>
      <c r="BD74">
        <v>330102.26319999999</v>
      </c>
      <c r="BE74">
        <v>3301.0226320000002</v>
      </c>
      <c r="BF74" t="s">
        <v>70</v>
      </c>
      <c r="BG74">
        <v>3.5401000000000002E-2</v>
      </c>
      <c r="BH74">
        <v>4.3999999999999999E-5</v>
      </c>
    </row>
    <row r="75" spans="1:81" ht="15" customHeight="1" x14ac:dyDescent="0.25">
      <c r="A75" t="s">
        <v>107</v>
      </c>
      <c r="B75">
        <v>0</v>
      </c>
      <c r="C75">
        <v>0</v>
      </c>
      <c r="D75">
        <v>0</v>
      </c>
      <c r="H75" s="7"/>
      <c r="I75" s="7"/>
      <c r="J75" s="7"/>
      <c r="K75" s="7">
        <f>Tabela1[[#This Row],[PLANO DE GESTAO MUNI]]</f>
        <v>0</v>
      </c>
      <c r="L75" s="8">
        <f>SUM(Tabela1[[#This Row],[Calculo PEC]:[Cálculo PG]])</f>
        <v>0</v>
      </c>
      <c r="N75">
        <v>74</v>
      </c>
      <c r="O75" t="s">
        <v>8</v>
      </c>
      <c r="P75">
        <v>56</v>
      </c>
      <c r="Q75">
        <v>2295</v>
      </c>
      <c r="R75">
        <v>0</v>
      </c>
      <c r="S75" t="s">
        <v>185</v>
      </c>
      <c r="T75" t="s">
        <v>714</v>
      </c>
      <c r="U75" t="s">
        <v>184</v>
      </c>
      <c r="V75" s="9" t="s">
        <v>656</v>
      </c>
      <c r="W75" s="1">
        <v>37221</v>
      </c>
      <c r="X75" t="s">
        <v>186</v>
      </c>
      <c r="Y75" t="s">
        <v>461</v>
      </c>
      <c r="Z75" t="s">
        <v>469</v>
      </c>
      <c r="AA75" t="s">
        <v>70</v>
      </c>
      <c r="AB75" t="s">
        <v>681</v>
      </c>
      <c r="AC75" t="s">
        <v>681</v>
      </c>
      <c r="AD75" t="s">
        <v>715</v>
      </c>
      <c r="AE75" t="s">
        <v>70</v>
      </c>
      <c r="AF75" t="s">
        <v>70</v>
      </c>
      <c r="AG75" t="s">
        <v>70</v>
      </c>
      <c r="AH75">
        <v>708.00229999999999</v>
      </c>
      <c r="AI75">
        <v>7.08</v>
      </c>
      <c r="AJ75" t="s">
        <v>70</v>
      </c>
      <c r="AK75" t="s">
        <v>70</v>
      </c>
      <c r="AL75" t="s">
        <v>70</v>
      </c>
      <c r="AM75" t="s">
        <v>70</v>
      </c>
      <c r="AN75" t="s">
        <v>458</v>
      </c>
      <c r="AO75">
        <v>0</v>
      </c>
      <c r="AP75">
        <v>0</v>
      </c>
      <c r="AQ75" t="s">
        <v>452</v>
      </c>
      <c r="AR75" s="1">
        <v>45798</v>
      </c>
      <c r="AS75" t="s">
        <v>452</v>
      </c>
      <c r="AT75" s="1">
        <v>45798</v>
      </c>
      <c r="AU75">
        <v>5.9699999999999998E-4</v>
      </c>
      <c r="AV75">
        <v>0.102202</v>
      </c>
      <c r="AW75">
        <v>112</v>
      </c>
      <c r="AX75">
        <v>2469</v>
      </c>
      <c r="AY75">
        <v>109</v>
      </c>
      <c r="AZ75" t="s">
        <v>187</v>
      </c>
      <c r="BA75" t="s">
        <v>104</v>
      </c>
      <c r="BB75" s="1">
        <v>23348</v>
      </c>
      <c r="BC75">
        <v>5108105</v>
      </c>
      <c r="BD75">
        <v>424794.88339999999</v>
      </c>
      <c r="BE75">
        <v>4247.9488339999998</v>
      </c>
      <c r="BF75" t="s">
        <v>70</v>
      </c>
      <c r="BG75">
        <v>0.102202</v>
      </c>
      <c r="BH75">
        <v>5.9699999999999998E-4</v>
      </c>
    </row>
    <row r="76" spans="1:81" ht="15" customHeight="1" x14ac:dyDescent="0.25">
      <c r="A76" t="s">
        <v>230</v>
      </c>
      <c r="B76">
        <v>0</v>
      </c>
      <c r="C76">
        <v>0</v>
      </c>
      <c r="D76">
        <v>0</v>
      </c>
      <c r="E76">
        <v>1</v>
      </c>
      <c r="F76">
        <v>0</v>
      </c>
      <c r="G76">
        <v>0</v>
      </c>
      <c r="H76" s="7">
        <v>1</v>
      </c>
      <c r="I76" s="7">
        <f>Tabela1[[#This Row],[PARTICIPAÇÃO EFETIVA CONSELHO SOMA DE UC]]/Tabela1[[#This Row],[TOTAL de UC]]</f>
        <v>0</v>
      </c>
      <c r="J76" s="7"/>
      <c r="K76" s="7">
        <f>Tabela1[[#This Row],[PLANO DE GESTAO MUNI]]</f>
        <v>0</v>
      </c>
      <c r="L76" s="8">
        <f>SUM(Tabela1[[#This Row],[Calculo PEC]:[Cálculo PG]])</f>
        <v>0</v>
      </c>
      <c r="N76">
        <v>75</v>
      </c>
      <c r="O76" t="s">
        <v>8</v>
      </c>
      <c r="P76">
        <v>57</v>
      </c>
      <c r="Q76">
        <v>2296</v>
      </c>
      <c r="R76">
        <v>0</v>
      </c>
      <c r="S76" t="s">
        <v>716</v>
      </c>
      <c r="T76" t="s">
        <v>717</v>
      </c>
      <c r="U76" t="s">
        <v>310</v>
      </c>
      <c r="V76" t="s">
        <v>718</v>
      </c>
      <c r="W76" s="1">
        <v>45338</v>
      </c>
      <c r="X76" t="s">
        <v>186</v>
      </c>
      <c r="Y76" t="s">
        <v>444</v>
      </c>
      <c r="Z76" t="s">
        <v>445</v>
      </c>
      <c r="AA76" t="s">
        <v>445</v>
      </c>
      <c r="AB76" t="s">
        <v>481</v>
      </c>
      <c r="AC76" t="s">
        <v>481</v>
      </c>
      <c r="AD76" t="s">
        <v>70</v>
      </c>
      <c r="AE76" t="s">
        <v>445</v>
      </c>
      <c r="AF76" t="s">
        <v>458</v>
      </c>
      <c r="AG76" t="s">
        <v>458</v>
      </c>
      <c r="AH76">
        <v>48.773800000000001</v>
      </c>
      <c r="AI76">
        <v>0.48770000000000002</v>
      </c>
      <c r="AJ76" t="s">
        <v>446</v>
      </c>
      <c r="AK76" t="s">
        <v>445</v>
      </c>
      <c r="AL76" t="s">
        <v>445</v>
      </c>
      <c r="AM76" t="s">
        <v>445</v>
      </c>
      <c r="AN76" t="s">
        <v>70</v>
      </c>
      <c r="AO76">
        <v>0</v>
      </c>
      <c r="AP76">
        <v>0</v>
      </c>
      <c r="AQ76" t="s">
        <v>452</v>
      </c>
      <c r="AR76" s="1">
        <v>45798</v>
      </c>
      <c r="AS76" t="s">
        <v>452</v>
      </c>
      <c r="AT76" s="1">
        <v>45798</v>
      </c>
      <c r="AU76">
        <v>4.1E-5</v>
      </c>
      <c r="AV76">
        <v>4.5463000000000003E-2</v>
      </c>
      <c r="AW76">
        <v>114</v>
      </c>
      <c r="AX76">
        <v>2480</v>
      </c>
      <c r="AY76">
        <v>96</v>
      </c>
      <c r="AZ76" t="s">
        <v>159</v>
      </c>
      <c r="BA76" t="s">
        <v>160</v>
      </c>
      <c r="BB76" s="1">
        <v>32693</v>
      </c>
      <c r="BC76">
        <v>5107602</v>
      </c>
      <c r="BD76">
        <v>482792.86969999998</v>
      </c>
      <c r="BE76">
        <v>4827.9286970000003</v>
      </c>
      <c r="BF76" t="s">
        <v>70</v>
      </c>
      <c r="BG76">
        <v>4.5463000000000003E-2</v>
      </c>
      <c r="BH76">
        <v>4.1E-5</v>
      </c>
    </row>
    <row r="77" spans="1:81" ht="15" customHeight="1" x14ac:dyDescent="0.25">
      <c r="A77" t="s">
        <v>358</v>
      </c>
      <c r="B77">
        <v>0</v>
      </c>
      <c r="C77">
        <v>0</v>
      </c>
      <c r="D77">
        <v>0</v>
      </c>
      <c r="H77" s="7"/>
      <c r="I77" s="7"/>
      <c r="J77" s="7"/>
      <c r="K77" s="7">
        <f>Tabela1[[#This Row],[PLANO DE GESTAO MUNI]]</f>
        <v>0</v>
      </c>
      <c r="L77" s="8">
        <f>SUM(Tabela1[[#This Row],[Calculo PEC]:[Cálculo PG]])</f>
        <v>0</v>
      </c>
      <c r="N77">
        <v>76</v>
      </c>
      <c r="O77" t="s">
        <v>8</v>
      </c>
      <c r="P77">
        <v>58</v>
      </c>
      <c r="Q77">
        <v>2297</v>
      </c>
      <c r="R77">
        <v>0</v>
      </c>
      <c r="S77" t="s">
        <v>242</v>
      </c>
      <c r="T77" t="s">
        <v>719</v>
      </c>
      <c r="U77" t="s">
        <v>238</v>
      </c>
      <c r="V77" t="s">
        <v>720</v>
      </c>
      <c r="W77" s="1">
        <v>34481</v>
      </c>
      <c r="X77" t="s">
        <v>183</v>
      </c>
      <c r="Y77" t="s">
        <v>444</v>
      </c>
      <c r="Z77" t="s">
        <v>445</v>
      </c>
      <c r="AA77" t="s">
        <v>446</v>
      </c>
      <c r="AB77" t="s">
        <v>657</v>
      </c>
      <c r="AC77" t="s">
        <v>657</v>
      </c>
      <c r="AD77" t="s">
        <v>721</v>
      </c>
      <c r="AE77" t="s">
        <v>446</v>
      </c>
      <c r="AF77" t="s">
        <v>70</v>
      </c>
      <c r="AG77" t="s">
        <v>70</v>
      </c>
      <c r="AH77">
        <v>240.8169</v>
      </c>
      <c r="AI77">
        <v>2.4081999999999999</v>
      </c>
      <c r="AJ77" t="s">
        <v>446</v>
      </c>
      <c r="AK77" t="s">
        <v>445</v>
      </c>
      <c r="AL77" t="s">
        <v>722</v>
      </c>
      <c r="AM77" t="s">
        <v>446</v>
      </c>
      <c r="AN77" t="s">
        <v>660</v>
      </c>
      <c r="AO77">
        <v>0</v>
      </c>
      <c r="AP77">
        <v>0</v>
      </c>
      <c r="AQ77" t="s">
        <v>452</v>
      </c>
      <c r="AR77" s="1">
        <v>45798</v>
      </c>
      <c r="AS77" t="s">
        <v>452</v>
      </c>
      <c r="AT77" s="1">
        <v>45798</v>
      </c>
      <c r="AU77">
        <v>2.7399999999999998E-3</v>
      </c>
      <c r="AV77">
        <v>0.35933300000000001</v>
      </c>
      <c r="AW77">
        <v>0</v>
      </c>
      <c r="AX77">
        <v>2458</v>
      </c>
      <c r="AY77">
        <v>148</v>
      </c>
      <c r="AZ77" t="s">
        <v>192</v>
      </c>
      <c r="BA77" t="s">
        <v>193</v>
      </c>
      <c r="BB77" s="1">
        <v>32927</v>
      </c>
      <c r="BC77">
        <v>5102678</v>
      </c>
      <c r="BD77">
        <v>516080.374067</v>
      </c>
      <c r="BE77">
        <v>5160.8037409999997</v>
      </c>
      <c r="BF77" t="s">
        <v>70</v>
      </c>
      <c r="BG77">
        <v>0.29525699999999999</v>
      </c>
      <c r="BH77">
        <v>5.9400000000000002E-4</v>
      </c>
    </row>
    <row r="78" spans="1:81" ht="15" customHeight="1" x14ac:dyDescent="0.25">
      <c r="A78" t="s">
        <v>359</v>
      </c>
      <c r="B78">
        <v>0</v>
      </c>
      <c r="C78">
        <v>0</v>
      </c>
      <c r="D78">
        <v>0</v>
      </c>
      <c r="H78" s="7"/>
      <c r="I78" s="7"/>
      <c r="J78" s="7"/>
      <c r="K78" s="7">
        <f>Tabela1[[#This Row],[PLANO DE GESTAO MUNI]]</f>
        <v>0</v>
      </c>
      <c r="L78" s="8">
        <f>SUM(Tabela1[[#This Row],[Calculo PEC]:[Cálculo PG]])</f>
        <v>0</v>
      </c>
      <c r="N78">
        <v>77</v>
      </c>
      <c r="O78" t="s">
        <v>8</v>
      </c>
      <c r="P78">
        <v>58</v>
      </c>
      <c r="Q78">
        <v>2297</v>
      </c>
      <c r="R78">
        <v>0</v>
      </c>
      <c r="S78" t="s">
        <v>242</v>
      </c>
      <c r="T78" t="s">
        <v>719</v>
      </c>
      <c r="U78" t="s">
        <v>238</v>
      </c>
      <c r="V78" t="s">
        <v>720</v>
      </c>
      <c r="W78" s="1">
        <v>34481</v>
      </c>
      <c r="X78" t="s">
        <v>183</v>
      </c>
      <c r="Y78" t="s">
        <v>444</v>
      </c>
      <c r="Z78" t="s">
        <v>445</v>
      </c>
      <c r="AA78" t="s">
        <v>446</v>
      </c>
      <c r="AB78" t="s">
        <v>657</v>
      </c>
      <c r="AC78" t="s">
        <v>657</v>
      </c>
      <c r="AD78" t="s">
        <v>721</v>
      </c>
      <c r="AE78" t="s">
        <v>446</v>
      </c>
      <c r="AF78" t="s">
        <v>70</v>
      </c>
      <c r="AG78" t="s">
        <v>70</v>
      </c>
      <c r="AH78">
        <v>240.8169</v>
      </c>
      <c r="AI78">
        <v>2.4081999999999999</v>
      </c>
      <c r="AJ78" t="s">
        <v>446</v>
      </c>
      <c r="AK78" t="s">
        <v>445</v>
      </c>
      <c r="AL78" t="s">
        <v>722</v>
      </c>
      <c r="AM78" t="s">
        <v>446</v>
      </c>
      <c r="AN78" t="s">
        <v>660</v>
      </c>
      <c r="AO78">
        <v>0</v>
      </c>
      <c r="AP78">
        <v>0</v>
      </c>
      <c r="AQ78" t="s">
        <v>452</v>
      </c>
      <c r="AR78" s="1">
        <v>45798</v>
      </c>
      <c r="AS78" t="s">
        <v>452</v>
      </c>
      <c r="AT78" s="1">
        <v>45798</v>
      </c>
      <c r="AU78">
        <v>2.7399999999999998E-3</v>
      </c>
      <c r="AV78">
        <v>0.35933300000000001</v>
      </c>
      <c r="AW78">
        <v>64</v>
      </c>
      <c r="AX78">
        <v>2429</v>
      </c>
      <c r="AY78">
        <v>61</v>
      </c>
      <c r="AZ78" t="s">
        <v>196</v>
      </c>
      <c r="BA78" t="s">
        <v>193</v>
      </c>
      <c r="BB78" s="1">
        <v>32927</v>
      </c>
      <c r="BC78">
        <v>5103007</v>
      </c>
      <c r="BD78">
        <v>660176.05920000002</v>
      </c>
      <c r="BE78">
        <v>6601.7605919999996</v>
      </c>
      <c r="BF78" t="s">
        <v>70</v>
      </c>
      <c r="BG78">
        <v>0.28243299999999999</v>
      </c>
      <c r="BH78">
        <v>1.9480000000000001E-3</v>
      </c>
    </row>
    <row r="79" spans="1:81" ht="15" customHeight="1" x14ac:dyDescent="0.25">
      <c r="A79" t="s">
        <v>360</v>
      </c>
      <c r="B79">
        <v>0</v>
      </c>
      <c r="C79">
        <v>0</v>
      </c>
      <c r="D79">
        <v>0</v>
      </c>
      <c r="H79" s="7"/>
      <c r="I79" s="7"/>
      <c r="J79" s="7"/>
      <c r="K79" s="7">
        <f>Tabela1[[#This Row],[PLANO DE GESTAO MUNI]]</f>
        <v>0</v>
      </c>
      <c r="L79" s="8">
        <f>SUM(Tabela1[[#This Row],[Calculo PEC]:[Cálculo PG]])</f>
        <v>0</v>
      </c>
      <c r="N79">
        <v>78</v>
      </c>
      <c r="O79" t="s">
        <v>8</v>
      </c>
      <c r="P79">
        <v>59</v>
      </c>
      <c r="Q79">
        <v>2298</v>
      </c>
      <c r="R79">
        <v>0</v>
      </c>
      <c r="S79" t="s">
        <v>723</v>
      </c>
      <c r="T79" t="s">
        <v>724</v>
      </c>
      <c r="U79" t="s">
        <v>442</v>
      </c>
      <c r="V79" t="s">
        <v>725</v>
      </c>
      <c r="W79" s="1">
        <v>45337</v>
      </c>
      <c r="X79" t="s">
        <v>186</v>
      </c>
      <c r="Y79" t="s">
        <v>444</v>
      </c>
      <c r="Z79" t="s">
        <v>445</v>
      </c>
      <c r="AA79" t="s">
        <v>469</v>
      </c>
      <c r="AB79" t="s">
        <v>481</v>
      </c>
      <c r="AC79" t="s">
        <v>481</v>
      </c>
      <c r="AD79">
        <v>17.244</v>
      </c>
      <c r="AE79" t="s">
        <v>445</v>
      </c>
      <c r="AF79" t="s">
        <v>458</v>
      </c>
      <c r="AG79" t="s">
        <v>458</v>
      </c>
      <c r="AH79">
        <v>17.2608</v>
      </c>
      <c r="AI79">
        <v>0.1726</v>
      </c>
      <c r="AJ79" t="s">
        <v>446</v>
      </c>
      <c r="AK79" t="s">
        <v>445</v>
      </c>
      <c r="AL79" t="s">
        <v>445</v>
      </c>
      <c r="AM79" t="s">
        <v>445</v>
      </c>
      <c r="AN79" t="s">
        <v>70</v>
      </c>
      <c r="AO79">
        <v>0</v>
      </c>
      <c r="AP79">
        <v>0</v>
      </c>
      <c r="AQ79" t="s">
        <v>452</v>
      </c>
      <c r="AR79" s="1">
        <v>45798</v>
      </c>
      <c r="AS79" t="s">
        <v>452</v>
      </c>
      <c r="AT79" s="1">
        <v>45798</v>
      </c>
      <c r="AU79">
        <v>1.5E-5</v>
      </c>
      <c r="AV79">
        <v>2.9155E-2</v>
      </c>
      <c r="AW79">
        <v>114</v>
      </c>
      <c r="AX79">
        <v>2480</v>
      </c>
      <c r="AY79">
        <v>96</v>
      </c>
      <c r="AZ79" t="s">
        <v>159</v>
      </c>
      <c r="BA79" t="s">
        <v>160</v>
      </c>
      <c r="BB79" s="1">
        <v>32693</v>
      </c>
      <c r="BC79">
        <v>5107602</v>
      </c>
      <c r="BD79">
        <v>482792.86969999998</v>
      </c>
      <c r="BE79">
        <v>4827.9286970000003</v>
      </c>
      <c r="BF79" t="s">
        <v>70</v>
      </c>
      <c r="BG79">
        <v>2.9155E-2</v>
      </c>
      <c r="BH79">
        <v>1.5E-5</v>
      </c>
    </row>
    <row r="80" spans="1:81" ht="15" customHeight="1" x14ac:dyDescent="0.25">
      <c r="A80" t="s">
        <v>361</v>
      </c>
      <c r="B80">
        <v>0</v>
      </c>
      <c r="C80">
        <v>0</v>
      </c>
      <c r="D80">
        <v>0</v>
      </c>
      <c r="H80" s="7"/>
      <c r="I80" s="7"/>
      <c r="J80" s="7"/>
      <c r="K80" s="7">
        <f>Tabela1[[#This Row],[PLANO DE GESTAO MUNI]]</f>
        <v>0</v>
      </c>
      <c r="L80" s="8">
        <f>SUM(Tabela1[[#This Row],[Calculo PEC]:[Cálculo PG]])</f>
        <v>0</v>
      </c>
      <c r="N80">
        <v>79</v>
      </c>
      <c r="O80" t="s">
        <v>8</v>
      </c>
      <c r="P80">
        <v>60</v>
      </c>
      <c r="Q80">
        <v>2352</v>
      </c>
      <c r="R80">
        <v>0</v>
      </c>
      <c r="S80" t="s">
        <v>208</v>
      </c>
      <c r="T80" t="s">
        <v>726</v>
      </c>
      <c r="U80" t="s">
        <v>184</v>
      </c>
      <c r="V80" s="9" t="s">
        <v>727</v>
      </c>
      <c r="W80" s="1">
        <v>37211</v>
      </c>
      <c r="X80" t="s">
        <v>186</v>
      </c>
      <c r="Y80" t="s">
        <v>461</v>
      </c>
      <c r="Z80" t="s">
        <v>469</v>
      </c>
      <c r="AA80" t="s">
        <v>70</v>
      </c>
      <c r="AB80" t="s">
        <v>728</v>
      </c>
      <c r="AC80" t="s">
        <v>728</v>
      </c>
      <c r="AD80" t="s">
        <v>729</v>
      </c>
      <c r="AE80" t="s">
        <v>70</v>
      </c>
      <c r="AF80" t="s">
        <v>70</v>
      </c>
      <c r="AG80" t="s">
        <v>70</v>
      </c>
      <c r="AH80">
        <v>7354.3788000000004</v>
      </c>
      <c r="AI80">
        <v>73.543800000000005</v>
      </c>
      <c r="AJ80" t="s">
        <v>70</v>
      </c>
      <c r="AK80" t="s">
        <v>70</v>
      </c>
      <c r="AL80" t="s">
        <v>70</v>
      </c>
      <c r="AM80" t="s">
        <v>70</v>
      </c>
      <c r="AN80" t="s">
        <v>458</v>
      </c>
      <c r="AO80">
        <v>0</v>
      </c>
      <c r="AP80">
        <v>0</v>
      </c>
      <c r="AQ80" t="s">
        <v>452</v>
      </c>
      <c r="AR80" s="1">
        <v>45798</v>
      </c>
      <c r="AS80" t="s">
        <v>452</v>
      </c>
      <c r="AT80" s="1">
        <v>45798</v>
      </c>
      <c r="AU80">
        <v>6.2310000000000004E-3</v>
      </c>
      <c r="AV80">
        <v>0.38869999999999999</v>
      </c>
      <c r="AW80">
        <v>118</v>
      </c>
      <c r="AX80">
        <v>2484</v>
      </c>
      <c r="AY80">
        <v>28</v>
      </c>
      <c r="AZ80" t="s">
        <v>209</v>
      </c>
      <c r="BA80" t="s">
        <v>210</v>
      </c>
      <c r="BB80" s="1">
        <v>33592</v>
      </c>
      <c r="BC80">
        <v>5106703</v>
      </c>
      <c r="BD80">
        <v>70146.657879999999</v>
      </c>
      <c r="BE80">
        <v>701.46657900000002</v>
      </c>
      <c r="BF80" t="s">
        <v>70</v>
      </c>
      <c r="BG80">
        <v>0.38869999999999999</v>
      </c>
      <c r="BH80">
        <v>6.2310000000000004E-3</v>
      </c>
    </row>
    <row r="81" spans="1:60" ht="15" customHeight="1" x14ac:dyDescent="0.25">
      <c r="A81" t="s">
        <v>362</v>
      </c>
      <c r="B81">
        <v>0</v>
      </c>
      <c r="C81">
        <v>0</v>
      </c>
      <c r="D81">
        <v>0</v>
      </c>
      <c r="H81" s="7"/>
      <c r="I81" s="7"/>
      <c r="J81" s="7"/>
      <c r="K81" s="7">
        <f>Tabela1[[#This Row],[PLANO DE GESTAO MUNI]]</f>
        <v>0</v>
      </c>
      <c r="L81" s="8">
        <f>SUM(Tabela1[[#This Row],[Calculo PEC]:[Cálculo PG]])</f>
        <v>0</v>
      </c>
      <c r="N81">
        <v>80</v>
      </c>
      <c r="O81" t="s">
        <v>8</v>
      </c>
      <c r="P81">
        <v>61</v>
      </c>
      <c r="Q81">
        <v>2306</v>
      </c>
      <c r="R81">
        <v>0</v>
      </c>
      <c r="S81" t="s">
        <v>320</v>
      </c>
      <c r="T81" t="s">
        <v>730</v>
      </c>
      <c r="U81" t="s">
        <v>317</v>
      </c>
      <c r="V81" t="s">
        <v>731</v>
      </c>
      <c r="W81" s="1">
        <v>36108</v>
      </c>
      <c r="X81" t="s">
        <v>220</v>
      </c>
      <c r="Y81" t="s">
        <v>461</v>
      </c>
      <c r="Z81" t="s">
        <v>445</v>
      </c>
      <c r="AA81" t="s">
        <v>469</v>
      </c>
      <c r="AB81" t="s">
        <v>732</v>
      </c>
      <c r="AC81" t="s">
        <v>732</v>
      </c>
      <c r="AD81" t="s">
        <v>733</v>
      </c>
      <c r="AE81" t="s">
        <v>446</v>
      </c>
      <c r="AF81" t="s">
        <v>70</v>
      </c>
      <c r="AG81" t="s">
        <v>70</v>
      </c>
      <c r="AH81">
        <v>89299.746499999994</v>
      </c>
      <c r="AI81">
        <v>892.99749999999995</v>
      </c>
      <c r="AJ81" t="s">
        <v>458</v>
      </c>
      <c r="AK81" t="s">
        <v>445</v>
      </c>
      <c r="AL81" t="s">
        <v>458</v>
      </c>
      <c r="AM81" t="s">
        <v>70</v>
      </c>
      <c r="AN81" t="s">
        <v>734</v>
      </c>
      <c r="AO81">
        <v>0</v>
      </c>
      <c r="AP81">
        <v>0</v>
      </c>
      <c r="AQ81" t="s">
        <v>452</v>
      </c>
      <c r="AR81" s="1">
        <v>45798</v>
      </c>
      <c r="AS81" t="s">
        <v>452</v>
      </c>
      <c r="AT81" s="1">
        <v>45798</v>
      </c>
      <c r="AU81">
        <v>7.5700000000000003E-2</v>
      </c>
      <c r="AV81">
        <v>1.8628260000000001</v>
      </c>
      <c r="AW81">
        <v>117</v>
      </c>
      <c r="AX81">
        <v>2483</v>
      </c>
      <c r="AY81">
        <v>26</v>
      </c>
      <c r="AZ81" t="s">
        <v>30</v>
      </c>
      <c r="BA81" t="s">
        <v>31</v>
      </c>
      <c r="BB81" s="1">
        <v>23326</v>
      </c>
      <c r="BC81">
        <v>5101605</v>
      </c>
      <c r="BD81">
        <v>1137487.7749999999</v>
      </c>
      <c r="BE81">
        <v>11374.87775</v>
      </c>
      <c r="BF81" t="s">
        <v>70</v>
      </c>
      <c r="BG81">
        <v>1.8628260000000001</v>
      </c>
      <c r="BH81">
        <v>7.5700000000000003E-2</v>
      </c>
    </row>
    <row r="82" spans="1:60" ht="15" customHeight="1" x14ac:dyDescent="0.25">
      <c r="A82" t="s">
        <v>363</v>
      </c>
      <c r="B82">
        <v>0</v>
      </c>
      <c r="C82">
        <v>0</v>
      </c>
      <c r="D82">
        <v>0</v>
      </c>
      <c r="H82" s="7"/>
      <c r="I82" s="7"/>
      <c r="J82" s="7"/>
      <c r="K82" s="7">
        <f>Tabela1[[#This Row],[PLANO DE GESTAO MUNI]]</f>
        <v>0</v>
      </c>
      <c r="L82" s="8">
        <f>SUM(Tabela1[[#This Row],[Calculo PEC]:[Cálculo PG]])</f>
        <v>0</v>
      </c>
      <c r="N82">
        <v>81</v>
      </c>
      <c r="O82" t="s">
        <v>8</v>
      </c>
      <c r="P82">
        <v>62</v>
      </c>
      <c r="Q82">
        <v>2353</v>
      </c>
      <c r="R82">
        <v>0</v>
      </c>
      <c r="S82" t="s">
        <v>301</v>
      </c>
      <c r="T82" t="s">
        <v>735</v>
      </c>
      <c r="U82" t="s">
        <v>442</v>
      </c>
      <c r="V82" t="s">
        <v>736</v>
      </c>
      <c r="W82" s="1">
        <v>42457</v>
      </c>
      <c r="X82" t="s">
        <v>186</v>
      </c>
      <c r="Y82" t="s">
        <v>444</v>
      </c>
      <c r="Z82" t="s">
        <v>445</v>
      </c>
      <c r="AA82" t="s">
        <v>70</v>
      </c>
      <c r="AB82" t="s">
        <v>706</v>
      </c>
      <c r="AC82" t="s">
        <v>706</v>
      </c>
      <c r="AD82" t="s">
        <v>737</v>
      </c>
      <c r="AE82" t="s">
        <v>70</v>
      </c>
      <c r="AF82" t="s">
        <v>70</v>
      </c>
      <c r="AG82" t="s">
        <v>70</v>
      </c>
      <c r="AH82">
        <v>4.9077000000000002</v>
      </c>
      <c r="AI82">
        <v>4.9099999999999998E-2</v>
      </c>
      <c r="AJ82" t="s">
        <v>70</v>
      </c>
      <c r="AK82" t="s">
        <v>70</v>
      </c>
      <c r="AL82" t="s">
        <v>70</v>
      </c>
      <c r="AM82" t="s">
        <v>70</v>
      </c>
      <c r="AN82" t="s">
        <v>678</v>
      </c>
      <c r="AO82">
        <v>0</v>
      </c>
      <c r="AP82">
        <v>0</v>
      </c>
      <c r="AQ82" t="s">
        <v>452</v>
      </c>
      <c r="AR82" s="1">
        <v>45798</v>
      </c>
      <c r="AS82" t="s">
        <v>452</v>
      </c>
      <c r="AT82" s="1">
        <v>45798</v>
      </c>
      <c r="AU82">
        <v>3.9999999999999998E-6</v>
      </c>
      <c r="AV82">
        <v>9.2270000000000008E-3</v>
      </c>
      <c r="AW82">
        <v>148</v>
      </c>
      <c r="AX82">
        <v>2506</v>
      </c>
      <c r="AY82">
        <v>134</v>
      </c>
      <c r="AZ82" t="s">
        <v>235</v>
      </c>
      <c r="BA82" t="s">
        <v>236</v>
      </c>
      <c r="BB82" s="1">
        <v>19704</v>
      </c>
      <c r="BC82">
        <v>5108402</v>
      </c>
      <c r="BD82">
        <v>93955.949779999995</v>
      </c>
      <c r="BE82">
        <v>939.55949799999996</v>
      </c>
      <c r="BF82" t="s">
        <v>70</v>
      </c>
      <c r="BG82">
        <v>9.2270000000000008E-3</v>
      </c>
      <c r="BH82">
        <v>3.9999999999999998E-6</v>
      </c>
    </row>
    <row r="83" spans="1:60" ht="15" customHeight="1" x14ac:dyDescent="0.25">
      <c r="A83" t="s">
        <v>364</v>
      </c>
      <c r="B83">
        <v>0</v>
      </c>
      <c r="C83">
        <v>0</v>
      </c>
      <c r="D83">
        <v>0</v>
      </c>
      <c r="H83" s="7"/>
      <c r="I83" s="7"/>
      <c r="J83" s="7"/>
      <c r="K83" s="7">
        <f>Tabela1[[#This Row],[PLANO DE GESTAO MUNI]]</f>
        <v>0</v>
      </c>
      <c r="L83" s="8">
        <f>SUM(Tabela1[[#This Row],[Calculo PEC]:[Cálculo PG]])</f>
        <v>0</v>
      </c>
      <c r="N83">
        <v>82</v>
      </c>
      <c r="O83" t="s">
        <v>8</v>
      </c>
      <c r="P83">
        <v>63</v>
      </c>
      <c r="Q83">
        <v>2307</v>
      </c>
      <c r="R83">
        <v>0</v>
      </c>
      <c r="S83" t="s">
        <v>243</v>
      </c>
      <c r="T83" s="9" t="s">
        <v>738</v>
      </c>
      <c r="U83" t="s">
        <v>238</v>
      </c>
      <c r="V83" t="s">
        <v>739</v>
      </c>
      <c r="W83" s="1">
        <v>37964</v>
      </c>
      <c r="X83" t="s">
        <v>183</v>
      </c>
      <c r="Y83" t="s">
        <v>444</v>
      </c>
      <c r="Z83" t="s">
        <v>445</v>
      </c>
      <c r="AA83" t="s">
        <v>446</v>
      </c>
      <c r="AB83" t="s">
        <v>740</v>
      </c>
      <c r="AC83" t="s">
        <v>740</v>
      </c>
      <c r="AD83" t="s">
        <v>741</v>
      </c>
      <c r="AE83" t="s">
        <v>469</v>
      </c>
      <c r="AF83" s="10">
        <v>9033.8132999999998</v>
      </c>
      <c r="AG83">
        <v>90.338099999999997</v>
      </c>
      <c r="AH83">
        <v>9195.9150000000009</v>
      </c>
      <c r="AI83">
        <v>91.959100000000007</v>
      </c>
      <c r="AJ83" t="s">
        <v>70</v>
      </c>
      <c r="AK83" t="s">
        <v>445</v>
      </c>
      <c r="AL83" t="s">
        <v>742</v>
      </c>
      <c r="AM83" t="s">
        <v>446</v>
      </c>
      <c r="AN83" t="s">
        <v>743</v>
      </c>
      <c r="AO83">
        <v>0</v>
      </c>
      <c r="AP83">
        <v>0</v>
      </c>
      <c r="AQ83" t="s">
        <v>452</v>
      </c>
      <c r="AR83" s="1">
        <v>45798</v>
      </c>
      <c r="AS83" t="s">
        <v>452</v>
      </c>
      <c r="AT83" s="1">
        <v>45798</v>
      </c>
      <c r="AU83">
        <v>7.5890000000000003E-3</v>
      </c>
      <c r="AV83">
        <v>0.45342500000000002</v>
      </c>
      <c r="AW83">
        <v>116</v>
      </c>
      <c r="AX83">
        <v>2482</v>
      </c>
      <c r="AY83">
        <v>47</v>
      </c>
      <c r="AZ83" t="s">
        <v>18</v>
      </c>
      <c r="BA83" t="s">
        <v>19</v>
      </c>
      <c r="BB83" s="1">
        <v>36125</v>
      </c>
      <c r="BC83">
        <v>5101407</v>
      </c>
      <c r="BD83">
        <v>2470778.9309999999</v>
      </c>
      <c r="BE83">
        <v>24707.78931</v>
      </c>
      <c r="BF83" t="s">
        <v>70</v>
      </c>
      <c r="BG83">
        <v>0.45342500000000002</v>
      </c>
      <c r="BH83">
        <v>7.5890000000000003E-3</v>
      </c>
    </row>
    <row r="84" spans="1:60" ht="15" customHeight="1" x14ac:dyDescent="0.25">
      <c r="A84" t="s">
        <v>12</v>
      </c>
      <c r="B84">
        <v>0</v>
      </c>
      <c r="C84">
        <v>0</v>
      </c>
      <c r="D84">
        <v>0</v>
      </c>
      <c r="H84" s="7"/>
      <c r="I84" s="7"/>
      <c r="J84" s="7"/>
      <c r="K84" s="7">
        <f>Tabela1[[#This Row],[PLANO DE GESTAO MUNI]]</f>
        <v>0</v>
      </c>
      <c r="L84" s="8">
        <f>SUM(Tabela1[[#This Row],[Calculo PEC]:[Cálculo PG]])</f>
        <v>0</v>
      </c>
      <c r="N84">
        <v>83</v>
      </c>
      <c r="O84" t="s">
        <v>8</v>
      </c>
      <c r="P84">
        <v>64</v>
      </c>
      <c r="Q84">
        <v>2308</v>
      </c>
      <c r="R84">
        <v>0</v>
      </c>
      <c r="S84" t="s">
        <v>744</v>
      </c>
      <c r="T84" t="s">
        <v>745</v>
      </c>
      <c r="U84" t="s">
        <v>313</v>
      </c>
      <c r="V84" t="s">
        <v>746</v>
      </c>
      <c r="W84" s="1">
        <v>45434</v>
      </c>
      <c r="X84" t="s">
        <v>186</v>
      </c>
      <c r="Y84" t="s">
        <v>444</v>
      </c>
      <c r="Z84" t="s">
        <v>445</v>
      </c>
      <c r="AA84" t="s">
        <v>445</v>
      </c>
      <c r="AB84" t="s">
        <v>481</v>
      </c>
      <c r="AC84" t="s">
        <v>481</v>
      </c>
      <c r="AD84">
        <v>257</v>
      </c>
      <c r="AE84" t="s">
        <v>445</v>
      </c>
      <c r="AF84" t="s">
        <v>458</v>
      </c>
      <c r="AG84" t="s">
        <v>458</v>
      </c>
      <c r="AH84">
        <v>258.17020000000002</v>
      </c>
      <c r="AI84">
        <v>2.5817000000000001</v>
      </c>
      <c r="AJ84" t="s">
        <v>446</v>
      </c>
      <c r="AK84" t="s">
        <v>445</v>
      </c>
      <c r="AL84" t="s">
        <v>445</v>
      </c>
      <c r="AM84" t="s">
        <v>445</v>
      </c>
      <c r="AN84" t="s">
        <v>70</v>
      </c>
      <c r="AO84">
        <v>0</v>
      </c>
      <c r="AP84">
        <v>0</v>
      </c>
      <c r="AQ84" t="s">
        <v>452</v>
      </c>
      <c r="AR84" s="1">
        <v>45798</v>
      </c>
      <c r="AS84" t="s">
        <v>452</v>
      </c>
      <c r="AT84" s="1">
        <v>45798</v>
      </c>
      <c r="AU84">
        <v>2.1800000000000001E-4</v>
      </c>
      <c r="AV84">
        <v>0.53546099999999996</v>
      </c>
      <c r="AW84">
        <v>114</v>
      </c>
      <c r="AX84">
        <v>2480</v>
      </c>
      <c r="AY84">
        <v>96</v>
      </c>
      <c r="AZ84" t="s">
        <v>159</v>
      </c>
      <c r="BA84" t="s">
        <v>160</v>
      </c>
      <c r="BB84" s="1">
        <v>32693</v>
      </c>
      <c r="BC84">
        <v>5107602</v>
      </c>
      <c r="BD84">
        <v>482792.86969999998</v>
      </c>
      <c r="BE84">
        <v>4827.9286970000003</v>
      </c>
      <c r="BF84" t="s">
        <v>70</v>
      </c>
      <c r="BG84">
        <v>0.53284900000000002</v>
      </c>
      <c r="BH84">
        <v>2.1499999999999999E-4</v>
      </c>
    </row>
    <row r="85" spans="1:60" ht="15" customHeight="1" x14ac:dyDescent="0.25">
      <c r="A85" t="s">
        <v>365</v>
      </c>
      <c r="B85">
        <v>0</v>
      </c>
      <c r="C85">
        <v>0</v>
      </c>
      <c r="D85">
        <v>0</v>
      </c>
      <c r="H85" s="7"/>
      <c r="I85" s="7"/>
      <c r="J85" s="7"/>
      <c r="K85" s="7">
        <f>Tabela1[[#This Row],[PLANO DE GESTAO MUNI]]</f>
        <v>0</v>
      </c>
      <c r="L85" s="8">
        <f>SUM(Tabela1[[#This Row],[Calculo PEC]:[Cálculo PG]])</f>
        <v>0</v>
      </c>
      <c r="N85">
        <v>84</v>
      </c>
      <c r="O85" t="s">
        <v>8</v>
      </c>
      <c r="P85">
        <v>65</v>
      </c>
      <c r="Q85">
        <v>2309</v>
      </c>
      <c r="R85">
        <v>0</v>
      </c>
      <c r="S85" t="s">
        <v>182</v>
      </c>
      <c r="T85" t="s">
        <v>747</v>
      </c>
      <c r="U85" t="s">
        <v>184</v>
      </c>
      <c r="V85" s="9" t="s">
        <v>748</v>
      </c>
      <c r="W85" s="1">
        <v>41282</v>
      </c>
      <c r="X85" t="s">
        <v>183</v>
      </c>
      <c r="Y85" t="s">
        <v>461</v>
      </c>
      <c r="Z85" t="s">
        <v>469</v>
      </c>
      <c r="AA85" t="s">
        <v>446</v>
      </c>
      <c r="AB85" t="s">
        <v>635</v>
      </c>
      <c r="AC85" t="s">
        <v>635</v>
      </c>
      <c r="AD85" t="s">
        <v>749</v>
      </c>
      <c r="AE85" t="s">
        <v>446</v>
      </c>
      <c r="AF85" t="s">
        <v>70</v>
      </c>
      <c r="AG85" t="s">
        <v>70</v>
      </c>
      <c r="AH85">
        <v>312865.87270000001</v>
      </c>
      <c r="AI85">
        <v>3128.6587</v>
      </c>
      <c r="AJ85" t="s">
        <v>70</v>
      </c>
      <c r="AK85" t="s">
        <v>445</v>
      </c>
      <c r="AL85" t="s">
        <v>70</v>
      </c>
      <c r="AM85" t="s">
        <v>450</v>
      </c>
      <c r="AN85" t="s">
        <v>750</v>
      </c>
      <c r="AO85">
        <v>0</v>
      </c>
      <c r="AP85">
        <v>0</v>
      </c>
      <c r="AQ85" t="s">
        <v>452</v>
      </c>
      <c r="AR85" s="1">
        <v>45798</v>
      </c>
      <c r="AS85" t="s">
        <v>452</v>
      </c>
      <c r="AT85" s="1">
        <v>45798</v>
      </c>
      <c r="AU85">
        <v>0.25714500000000001</v>
      </c>
      <c r="AV85">
        <v>4.9503139999999997</v>
      </c>
      <c r="AW85">
        <v>111</v>
      </c>
      <c r="AX85">
        <v>2468</v>
      </c>
      <c r="AY85">
        <v>97</v>
      </c>
      <c r="AZ85" t="s">
        <v>15</v>
      </c>
      <c r="BA85" t="s">
        <v>16</v>
      </c>
      <c r="BB85" s="1">
        <v>33592</v>
      </c>
      <c r="BC85">
        <v>5100805</v>
      </c>
      <c r="BD85">
        <v>2047755.6340000001</v>
      </c>
      <c r="BE85">
        <v>20477.556339999999</v>
      </c>
      <c r="BF85" t="s">
        <v>70</v>
      </c>
      <c r="BG85">
        <v>4.9496190000000002</v>
      </c>
      <c r="BH85">
        <v>0.257131</v>
      </c>
    </row>
    <row r="86" spans="1:60" ht="15" customHeight="1" x14ac:dyDescent="0.25">
      <c r="A86" t="s">
        <v>366</v>
      </c>
      <c r="B86">
        <v>0</v>
      </c>
      <c r="C86">
        <v>0</v>
      </c>
      <c r="D86">
        <v>0</v>
      </c>
      <c r="H86" s="7"/>
      <c r="I86" s="7"/>
      <c r="J86" s="7"/>
      <c r="K86" s="7">
        <f>Tabela1[[#This Row],[PLANO DE GESTAO MUNI]]</f>
        <v>0</v>
      </c>
      <c r="L86" s="8">
        <f>SUM(Tabela1[[#This Row],[Calculo PEC]:[Cálculo PG]])</f>
        <v>0</v>
      </c>
      <c r="N86">
        <v>85</v>
      </c>
      <c r="O86" t="s">
        <v>8</v>
      </c>
      <c r="P86">
        <v>66</v>
      </c>
      <c r="Q86">
        <v>2310</v>
      </c>
      <c r="R86">
        <v>0</v>
      </c>
      <c r="S86" t="s">
        <v>751</v>
      </c>
      <c r="T86" t="s">
        <v>752</v>
      </c>
      <c r="U86" t="s">
        <v>442</v>
      </c>
      <c r="V86" t="s">
        <v>753</v>
      </c>
      <c r="W86" s="1">
        <v>45296</v>
      </c>
      <c r="X86" t="s">
        <v>186</v>
      </c>
      <c r="Y86" t="s">
        <v>444</v>
      </c>
      <c r="Z86" t="s">
        <v>445</v>
      </c>
      <c r="AA86" t="s">
        <v>469</v>
      </c>
      <c r="AB86" t="s">
        <v>481</v>
      </c>
      <c r="AC86" t="s">
        <v>481</v>
      </c>
      <c r="AD86">
        <v>65</v>
      </c>
      <c r="AE86" t="s">
        <v>445</v>
      </c>
      <c r="AF86" t="s">
        <v>458</v>
      </c>
      <c r="AG86" t="s">
        <v>458</v>
      </c>
      <c r="AH86">
        <v>231.36099999999999</v>
      </c>
      <c r="AI86">
        <v>2.3136000000000001</v>
      </c>
      <c r="AJ86" t="s">
        <v>446</v>
      </c>
      <c r="AK86" t="s">
        <v>445</v>
      </c>
      <c r="AL86" t="s">
        <v>445</v>
      </c>
      <c r="AM86" t="s">
        <v>445</v>
      </c>
      <c r="AN86" t="s">
        <v>70</v>
      </c>
      <c r="AO86">
        <v>0</v>
      </c>
      <c r="AP86">
        <v>0</v>
      </c>
      <c r="AQ86" t="s">
        <v>452</v>
      </c>
      <c r="AR86" s="1">
        <v>45798</v>
      </c>
      <c r="AS86" t="s">
        <v>452</v>
      </c>
      <c r="AT86" s="1">
        <v>45798</v>
      </c>
      <c r="AU86">
        <v>1.9599999999999999E-4</v>
      </c>
      <c r="AV86">
        <v>0.21282599999999999</v>
      </c>
      <c r="AW86">
        <v>114</v>
      </c>
      <c r="AX86">
        <v>2480</v>
      </c>
      <c r="AY86">
        <v>96</v>
      </c>
      <c r="AZ86" t="s">
        <v>159</v>
      </c>
      <c r="BA86" t="s">
        <v>160</v>
      </c>
      <c r="BB86" s="1">
        <v>32693</v>
      </c>
      <c r="BC86">
        <v>5107602</v>
      </c>
      <c r="BD86">
        <v>482792.86969999998</v>
      </c>
      <c r="BE86">
        <v>4827.9286970000003</v>
      </c>
      <c r="BF86" t="s">
        <v>70</v>
      </c>
      <c r="BG86">
        <v>0.21304100000000001</v>
      </c>
      <c r="BH86">
        <v>1.9599999999999999E-4</v>
      </c>
    </row>
    <row r="87" spans="1:60" ht="15" customHeight="1" x14ac:dyDescent="0.25">
      <c r="A87" t="s">
        <v>367</v>
      </c>
      <c r="B87">
        <v>0</v>
      </c>
      <c r="C87">
        <v>0</v>
      </c>
      <c r="D87">
        <v>0</v>
      </c>
      <c r="H87" s="7"/>
      <c r="I87" s="7"/>
      <c r="J87" s="7"/>
      <c r="K87" s="7">
        <f>Tabela1[[#This Row],[PLANO DE GESTAO MUNI]]</f>
        <v>0</v>
      </c>
      <c r="L87" s="8">
        <f>SUM(Tabela1[[#This Row],[Calculo PEC]:[Cálculo PG]])</f>
        <v>0</v>
      </c>
      <c r="N87">
        <v>86</v>
      </c>
      <c r="O87" t="s">
        <v>8</v>
      </c>
      <c r="P87">
        <v>67</v>
      </c>
      <c r="Q87">
        <v>2360</v>
      </c>
      <c r="R87">
        <v>0</v>
      </c>
      <c r="S87" t="s">
        <v>270</v>
      </c>
      <c r="T87" s="9" t="s">
        <v>754</v>
      </c>
      <c r="U87" t="s">
        <v>442</v>
      </c>
      <c r="V87" t="s">
        <v>755</v>
      </c>
      <c r="W87" s="1">
        <v>34485</v>
      </c>
      <c r="X87" t="s">
        <v>183</v>
      </c>
      <c r="Y87" t="s">
        <v>444</v>
      </c>
      <c r="Z87" t="s">
        <v>445</v>
      </c>
      <c r="AA87" t="s">
        <v>446</v>
      </c>
      <c r="AB87" t="s">
        <v>756</v>
      </c>
      <c r="AC87" t="s">
        <v>756</v>
      </c>
      <c r="AD87" t="s">
        <v>757</v>
      </c>
      <c r="AE87" t="s">
        <v>446</v>
      </c>
      <c r="AF87" t="s">
        <v>70</v>
      </c>
      <c r="AG87" t="s">
        <v>70</v>
      </c>
      <c r="AH87">
        <v>11002.3487</v>
      </c>
      <c r="AI87">
        <v>110.0235</v>
      </c>
      <c r="AJ87" t="s">
        <v>758</v>
      </c>
      <c r="AK87" t="s">
        <v>469</v>
      </c>
      <c r="AL87" t="s">
        <v>759</v>
      </c>
      <c r="AM87" t="s">
        <v>695</v>
      </c>
      <c r="AN87" t="s">
        <v>760</v>
      </c>
      <c r="AO87">
        <v>0</v>
      </c>
      <c r="AP87">
        <v>0</v>
      </c>
      <c r="AQ87" t="s">
        <v>452</v>
      </c>
      <c r="AR87" s="1">
        <v>45798</v>
      </c>
      <c r="AS87" t="s">
        <v>452</v>
      </c>
      <c r="AT87" s="1">
        <v>45798</v>
      </c>
      <c r="AU87">
        <v>9.2849999999999999E-3</v>
      </c>
      <c r="AV87">
        <v>0.51694799999999996</v>
      </c>
      <c r="AW87">
        <v>72</v>
      </c>
      <c r="AX87">
        <v>2437</v>
      </c>
      <c r="AY87">
        <v>104</v>
      </c>
      <c r="AZ87" t="s">
        <v>227</v>
      </c>
      <c r="BA87" t="s">
        <v>228</v>
      </c>
      <c r="BB87" s="1">
        <v>31545</v>
      </c>
      <c r="BC87">
        <v>5101001</v>
      </c>
      <c r="BD87">
        <v>638104.09759999998</v>
      </c>
      <c r="BE87">
        <v>6381.0409760000002</v>
      </c>
      <c r="BF87" t="s">
        <v>70</v>
      </c>
      <c r="BG87">
        <v>0.124587</v>
      </c>
      <c r="BH87">
        <v>7.0899999999999999E-4</v>
      </c>
    </row>
    <row r="88" spans="1:60" ht="15" customHeight="1" x14ac:dyDescent="0.25">
      <c r="A88" t="s">
        <v>44</v>
      </c>
      <c r="B88">
        <v>0</v>
      </c>
      <c r="C88">
        <v>0</v>
      </c>
      <c r="D88">
        <v>0</v>
      </c>
      <c r="H88" s="7"/>
      <c r="I88" s="7"/>
      <c r="J88" s="7"/>
      <c r="K88" s="7">
        <f>Tabela1[[#This Row],[PLANO DE GESTAO MUNI]]</f>
        <v>0</v>
      </c>
      <c r="L88" s="8">
        <f>SUM(Tabela1[[#This Row],[Calculo PEC]:[Cálculo PG]])</f>
        <v>0</v>
      </c>
      <c r="N88">
        <v>87</v>
      </c>
      <c r="O88" t="s">
        <v>8</v>
      </c>
      <c r="P88">
        <v>67</v>
      </c>
      <c r="Q88">
        <v>2360</v>
      </c>
      <c r="R88">
        <v>0</v>
      </c>
      <c r="S88" t="s">
        <v>270</v>
      </c>
      <c r="T88" s="9" t="s">
        <v>754</v>
      </c>
      <c r="U88" t="s">
        <v>442</v>
      </c>
      <c r="V88" t="s">
        <v>755</v>
      </c>
      <c r="W88" s="1">
        <v>34485</v>
      </c>
      <c r="X88" t="s">
        <v>183</v>
      </c>
      <c r="Y88" t="s">
        <v>444</v>
      </c>
      <c r="Z88" t="s">
        <v>445</v>
      </c>
      <c r="AA88" t="s">
        <v>446</v>
      </c>
      <c r="AB88" t="s">
        <v>756</v>
      </c>
      <c r="AC88" t="s">
        <v>756</v>
      </c>
      <c r="AD88" t="s">
        <v>757</v>
      </c>
      <c r="AE88" t="s">
        <v>446</v>
      </c>
      <c r="AF88" t="s">
        <v>70</v>
      </c>
      <c r="AG88" t="s">
        <v>70</v>
      </c>
      <c r="AH88">
        <v>11002.3487</v>
      </c>
      <c r="AI88">
        <v>110.0235</v>
      </c>
      <c r="AJ88" t="s">
        <v>758</v>
      </c>
      <c r="AK88" t="s">
        <v>469</v>
      </c>
      <c r="AL88" t="s">
        <v>759</v>
      </c>
      <c r="AM88" t="s">
        <v>695</v>
      </c>
      <c r="AN88" t="s">
        <v>760</v>
      </c>
      <c r="AO88">
        <v>0</v>
      </c>
      <c r="AP88">
        <v>0</v>
      </c>
      <c r="AQ88" t="s">
        <v>452</v>
      </c>
      <c r="AR88" s="1">
        <v>45798</v>
      </c>
      <c r="AS88" t="s">
        <v>452</v>
      </c>
      <c r="AT88" s="1">
        <v>45798</v>
      </c>
      <c r="AU88">
        <v>9.2849999999999999E-3</v>
      </c>
      <c r="AV88">
        <v>0.51694799999999996</v>
      </c>
      <c r="AW88">
        <v>124</v>
      </c>
      <c r="AX88">
        <v>2474</v>
      </c>
      <c r="AY88">
        <v>2</v>
      </c>
      <c r="AZ88" t="s">
        <v>101</v>
      </c>
      <c r="BA88" t="s">
        <v>102</v>
      </c>
      <c r="BB88" s="1">
        <v>34850</v>
      </c>
      <c r="BC88">
        <v>5101803</v>
      </c>
      <c r="BD88">
        <v>836313.96920000005</v>
      </c>
      <c r="BE88">
        <v>8363.1396920000007</v>
      </c>
      <c r="BF88" t="s">
        <v>70</v>
      </c>
      <c r="BG88">
        <v>0.51302300000000001</v>
      </c>
      <c r="BH88">
        <v>8.5749999999999993E-3</v>
      </c>
    </row>
    <row r="89" spans="1:60" ht="15" customHeight="1" x14ac:dyDescent="0.25">
      <c r="A89" t="s">
        <v>98</v>
      </c>
      <c r="B89">
        <v>0</v>
      </c>
      <c r="C89">
        <v>0</v>
      </c>
      <c r="D89">
        <v>0</v>
      </c>
      <c r="H89" s="7"/>
      <c r="I89" s="7"/>
      <c r="J89" s="7"/>
      <c r="K89" s="7">
        <f>Tabela1[[#This Row],[PLANO DE GESTAO MUNI]]</f>
        <v>0</v>
      </c>
      <c r="L89" s="8">
        <f>SUM(Tabela1[[#This Row],[Calculo PEC]:[Cálculo PG]])</f>
        <v>0</v>
      </c>
      <c r="N89">
        <v>88</v>
      </c>
      <c r="O89" t="s">
        <v>8</v>
      </c>
      <c r="P89">
        <v>68</v>
      </c>
      <c r="Q89">
        <v>2312</v>
      </c>
      <c r="R89">
        <v>0</v>
      </c>
      <c r="S89" t="s">
        <v>244</v>
      </c>
      <c r="T89" s="9" t="s">
        <v>761</v>
      </c>
      <c r="U89" t="s">
        <v>238</v>
      </c>
      <c r="V89" t="s">
        <v>762</v>
      </c>
      <c r="W89" s="1">
        <v>36395</v>
      </c>
      <c r="X89" t="s">
        <v>183</v>
      </c>
      <c r="Y89" t="s">
        <v>444</v>
      </c>
      <c r="Z89" t="s">
        <v>445</v>
      </c>
      <c r="AA89" t="s">
        <v>446</v>
      </c>
      <c r="AB89" t="s">
        <v>570</v>
      </c>
      <c r="AC89" t="s">
        <v>570</v>
      </c>
      <c r="AD89" t="s">
        <v>763</v>
      </c>
      <c r="AE89" t="s">
        <v>469</v>
      </c>
      <c r="AF89" s="10">
        <v>11552.728999999999</v>
      </c>
      <c r="AG89">
        <v>115.52728999999999</v>
      </c>
      <c r="AH89">
        <v>11553.368700000001</v>
      </c>
      <c r="AI89">
        <v>115.5337</v>
      </c>
      <c r="AJ89" t="s">
        <v>446</v>
      </c>
      <c r="AK89" t="s">
        <v>445</v>
      </c>
      <c r="AL89" t="s">
        <v>764</v>
      </c>
      <c r="AM89" t="s">
        <v>446</v>
      </c>
      <c r="AN89" t="s">
        <v>743</v>
      </c>
      <c r="AO89">
        <v>0</v>
      </c>
      <c r="AP89">
        <v>0</v>
      </c>
      <c r="AQ89" t="s">
        <v>452</v>
      </c>
      <c r="AR89" s="1">
        <v>45798</v>
      </c>
      <c r="AS89" t="s">
        <v>452</v>
      </c>
      <c r="AT89" s="1">
        <v>45798</v>
      </c>
      <c r="AU89">
        <v>9.4979999999999995E-3</v>
      </c>
      <c r="AV89">
        <v>0.60696600000000001</v>
      </c>
      <c r="AW89">
        <v>78</v>
      </c>
      <c r="AX89">
        <v>2443</v>
      </c>
      <c r="AY89">
        <v>83</v>
      </c>
      <c r="AZ89" t="s">
        <v>20</v>
      </c>
      <c r="BA89" t="s">
        <v>19</v>
      </c>
      <c r="BB89" s="1">
        <v>36125</v>
      </c>
      <c r="BC89">
        <v>5103254</v>
      </c>
      <c r="BD89">
        <v>2798213.3360000001</v>
      </c>
      <c r="BE89">
        <v>27982.13336</v>
      </c>
      <c r="BF89" t="s">
        <v>70</v>
      </c>
      <c r="BG89">
        <v>0.60696600000000001</v>
      </c>
      <c r="BH89">
        <v>9.4979999999999995E-3</v>
      </c>
    </row>
    <row r="90" spans="1:60" ht="15" customHeight="1" x14ac:dyDescent="0.25">
      <c r="A90" t="s">
        <v>259</v>
      </c>
      <c r="B90">
        <v>0</v>
      </c>
      <c r="C90">
        <v>0</v>
      </c>
      <c r="D90">
        <v>0</v>
      </c>
      <c r="E90">
        <v>1</v>
      </c>
      <c r="F90">
        <v>0</v>
      </c>
      <c r="G90">
        <v>0</v>
      </c>
      <c r="H90" s="7">
        <v>1</v>
      </c>
      <c r="I90" s="7">
        <f>Tabela1[[#This Row],[PARTICIPAÇÃO EFETIVA CONSELHO SOMA DE UC]]/Tabela1[[#This Row],[TOTAL de UC]]</f>
        <v>0</v>
      </c>
      <c r="J90" s="7"/>
      <c r="K90" s="7">
        <f>Tabela1[[#This Row],[PLANO DE GESTAO MUNI]]</f>
        <v>0</v>
      </c>
      <c r="L90" s="8">
        <f>SUM(Tabela1[[#This Row],[Calculo PEC]:[Cálculo PG]])</f>
        <v>0</v>
      </c>
      <c r="N90">
        <v>89</v>
      </c>
      <c r="O90" t="s">
        <v>8</v>
      </c>
      <c r="P90">
        <v>69</v>
      </c>
      <c r="Q90">
        <v>2313</v>
      </c>
      <c r="R90">
        <v>0</v>
      </c>
      <c r="S90" t="s">
        <v>289</v>
      </c>
      <c r="T90" t="s">
        <v>765</v>
      </c>
      <c r="U90" t="s">
        <v>442</v>
      </c>
      <c r="V90" t="s">
        <v>766</v>
      </c>
      <c r="W90" s="1">
        <v>37224</v>
      </c>
      <c r="X90" t="s">
        <v>186</v>
      </c>
      <c r="Y90" t="s">
        <v>444</v>
      </c>
      <c r="Z90" t="s">
        <v>445</v>
      </c>
      <c r="AA90" t="s">
        <v>70</v>
      </c>
      <c r="AB90" t="s">
        <v>517</v>
      </c>
      <c r="AC90" t="s">
        <v>517</v>
      </c>
      <c r="AD90" t="s">
        <v>767</v>
      </c>
      <c r="AE90" t="s">
        <v>70</v>
      </c>
      <c r="AF90" t="s">
        <v>70</v>
      </c>
      <c r="AG90" t="s">
        <v>70</v>
      </c>
      <c r="AH90">
        <v>213.4906</v>
      </c>
      <c r="AI90">
        <v>2.1349</v>
      </c>
      <c r="AJ90" t="s">
        <v>70</v>
      </c>
      <c r="AK90" t="s">
        <v>70</v>
      </c>
      <c r="AL90" t="s">
        <v>70</v>
      </c>
      <c r="AM90" t="s">
        <v>70</v>
      </c>
      <c r="AN90" t="s">
        <v>458</v>
      </c>
      <c r="AO90">
        <v>0</v>
      </c>
      <c r="AP90">
        <v>0</v>
      </c>
      <c r="AQ90" t="s">
        <v>452</v>
      </c>
      <c r="AR90" s="1">
        <v>45798</v>
      </c>
      <c r="AS90" t="s">
        <v>452</v>
      </c>
      <c r="AT90" s="1">
        <v>45798</v>
      </c>
      <c r="AU90">
        <v>1.8100000000000001E-4</v>
      </c>
      <c r="AV90">
        <v>5.8430000000000003E-2</v>
      </c>
      <c r="AW90">
        <v>1</v>
      </c>
      <c r="AX90">
        <v>2360</v>
      </c>
      <c r="AY90">
        <v>25</v>
      </c>
      <c r="AZ90" t="s">
        <v>198</v>
      </c>
      <c r="BA90" t="s">
        <v>190</v>
      </c>
      <c r="BB90" s="1">
        <v>45296</v>
      </c>
      <c r="BC90">
        <v>5100300</v>
      </c>
      <c r="BD90">
        <v>510436.93459999998</v>
      </c>
      <c r="BE90">
        <v>5104.3693000000003</v>
      </c>
      <c r="BF90" t="s">
        <v>70</v>
      </c>
      <c r="BG90">
        <v>5.4710000000000002E-2</v>
      </c>
      <c r="BH90">
        <v>9.2E-5</v>
      </c>
    </row>
    <row r="91" spans="1:60" ht="15" customHeight="1" x14ac:dyDescent="0.25">
      <c r="A91" t="s">
        <v>368</v>
      </c>
      <c r="B91">
        <v>0</v>
      </c>
      <c r="C91">
        <v>0</v>
      </c>
      <c r="D91">
        <v>0</v>
      </c>
      <c r="H91" s="7"/>
      <c r="I91" s="7"/>
      <c r="J91" s="7"/>
      <c r="K91" s="7">
        <f>Tabela1[[#This Row],[PLANO DE GESTAO MUNI]]</f>
        <v>0</v>
      </c>
      <c r="L91" s="8">
        <f>SUM(Tabela1[[#This Row],[Calculo PEC]:[Cálculo PG]])</f>
        <v>0</v>
      </c>
      <c r="N91">
        <v>90</v>
      </c>
      <c r="O91" t="s">
        <v>8</v>
      </c>
      <c r="P91">
        <v>70</v>
      </c>
      <c r="Q91">
        <v>2317</v>
      </c>
      <c r="R91">
        <v>0</v>
      </c>
      <c r="S91" t="s">
        <v>768</v>
      </c>
      <c r="T91" t="s">
        <v>769</v>
      </c>
      <c r="U91" t="s">
        <v>184</v>
      </c>
      <c r="V91" t="s">
        <v>770</v>
      </c>
      <c r="W91" s="1">
        <v>37224</v>
      </c>
      <c r="X91" t="s">
        <v>186</v>
      </c>
      <c r="Y91" t="s">
        <v>461</v>
      </c>
      <c r="Z91" t="s">
        <v>469</v>
      </c>
      <c r="AA91" t="s">
        <v>445</v>
      </c>
      <c r="AB91" t="s">
        <v>517</v>
      </c>
      <c r="AC91" t="s">
        <v>517</v>
      </c>
      <c r="AD91" t="s">
        <v>771</v>
      </c>
      <c r="AE91" t="s">
        <v>445</v>
      </c>
      <c r="AF91" t="s">
        <v>458</v>
      </c>
      <c r="AG91" t="s">
        <v>458</v>
      </c>
      <c r="AH91">
        <v>15481.169900000001</v>
      </c>
      <c r="AI91">
        <v>154.8117</v>
      </c>
      <c r="AJ91" t="s">
        <v>446</v>
      </c>
      <c r="AK91" t="s">
        <v>445</v>
      </c>
      <c r="AL91" t="s">
        <v>445</v>
      </c>
      <c r="AM91" t="s">
        <v>445</v>
      </c>
      <c r="AN91" t="s">
        <v>519</v>
      </c>
      <c r="AO91">
        <v>0</v>
      </c>
      <c r="AP91">
        <v>0</v>
      </c>
      <c r="AQ91" t="s">
        <v>452</v>
      </c>
      <c r="AR91" s="1">
        <v>45798</v>
      </c>
      <c r="AS91" t="s">
        <v>452</v>
      </c>
      <c r="AT91" s="1">
        <v>45798</v>
      </c>
      <c r="AU91">
        <v>1.3141E-2</v>
      </c>
      <c r="AV91">
        <v>0.72748599999999997</v>
      </c>
      <c r="AW91">
        <v>1</v>
      </c>
      <c r="AX91">
        <v>2360</v>
      </c>
      <c r="AY91">
        <v>25</v>
      </c>
      <c r="AZ91" t="s">
        <v>198</v>
      </c>
      <c r="BA91" t="s">
        <v>190</v>
      </c>
      <c r="BB91" s="1">
        <v>45296</v>
      </c>
      <c r="BC91">
        <v>5100300</v>
      </c>
      <c r="BD91">
        <v>510436.93459999998</v>
      </c>
      <c r="BE91">
        <v>5104.3693000000003</v>
      </c>
      <c r="BF91" t="s">
        <v>70</v>
      </c>
      <c r="BG91">
        <v>0.72748599999999997</v>
      </c>
      <c r="BH91">
        <v>1.3141E-2</v>
      </c>
    </row>
    <row r="92" spans="1:60" ht="15" customHeight="1" x14ac:dyDescent="0.25">
      <c r="A92" t="s">
        <v>200</v>
      </c>
      <c r="B92">
        <v>0</v>
      </c>
      <c r="C92">
        <v>0</v>
      </c>
      <c r="D92">
        <v>0</v>
      </c>
      <c r="E92">
        <v>1</v>
      </c>
      <c r="F92">
        <v>0</v>
      </c>
      <c r="G92">
        <v>0</v>
      </c>
      <c r="H92" s="7">
        <v>1</v>
      </c>
      <c r="I92" s="7">
        <f>Tabela1[[#This Row],[PARTICIPAÇÃO EFETIVA CONSELHO SOMA DE UC]]/Tabela1[[#This Row],[TOTAL de UC]]</f>
        <v>0</v>
      </c>
      <c r="J92" s="7"/>
      <c r="K92" s="7">
        <f>Tabela1[[#This Row],[PLANO DE GESTAO MUNI]]</f>
        <v>0</v>
      </c>
      <c r="L92" s="8">
        <f>SUM(Tabela1[[#This Row],[Calculo PEC]:[Cálculo PG]])</f>
        <v>0</v>
      </c>
      <c r="N92">
        <v>91</v>
      </c>
      <c r="O92" t="s">
        <v>8</v>
      </c>
      <c r="P92">
        <v>71</v>
      </c>
      <c r="Q92">
        <v>2322</v>
      </c>
      <c r="R92">
        <v>0</v>
      </c>
      <c r="S92" t="s">
        <v>269</v>
      </c>
      <c r="T92" t="s">
        <v>772</v>
      </c>
      <c r="U92" t="s">
        <v>442</v>
      </c>
      <c r="V92" t="s">
        <v>773</v>
      </c>
      <c r="W92" s="1">
        <v>39077</v>
      </c>
      <c r="X92" t="s">
        <v>183</v>
      </c>
      <c r="Y92" t="s">
        <v>444</v>
      </c>
      <c r="Z92" t="s">
        <v>445</v>
      </c>
      <c r="AA92" t="s">
        <v>446</v>
      </c>
      <c r="AB92" t="s">
        <v>484</v>
      </c>
      <c r="AC92" t="s">
        <v>484</v>
      </c>
      <c r="AD92" t="s">
        <v>446</v>
      </c>
      <c r="AE92" t="s">
        <v>446</v>
      </c>
      <c r="AF92" t="s">
        <v>70</v>
      </c>
      <c r="AG92" t="s">
        <v>70</v>
      </c>
      <c r="AH92">
        <v>47.226100000000002</v>
      </c>
      <c r="AI92">
        <v>0.4723</v>
      </c>
      <c r="AJ92" t="s">
        <v>446</v>
      </c>
      <c r="AK92" t="s">
        <v>446</v>
      </c>
      <c r="AL92" t="s">
        <v>446</v>
      </c>
      <c r="AM92" t="s">
        <v>446</v>
      </c>
      <c r="AN92" t="s">
        <v>678</v>
      </c>
      <c r="AO92">
        <v>0</v>
      </c>
      <c r="AP92">
        <v>0</v>
      </c>
      <c r="AQ92" t="s">
        <v>452</v>
      </c>
      <c r="AR92" s="1">
        <v>45798</v>
      </c>
      <c r="AS92" t="s">
        <v>452</v>
      </c>
      <c r="AT92" s="1">
        <v>45798</v>
      </c>
      <c r="AU92">
        <v>4.0000000000000003E-5</v>
      </c>
      <c r="AV92">
        <v>4.0459000000000002E-2</v>
      </c>
      <c r="AW92">
        <v>64</v>
      </c>
      <c r="AX92">
        <v>2429</v>
      </c>
      <c r="AY92">
        <v>61</v>
      </c>
      <c r="AZ92" t="s">
        <v>196</v>
      </c>
      <c r="BA92" t="s">
        <v>193</v>
      </c>
      <c r="BB92" s="1">
        <v>32927</v>
      </c>
      <c r="BC92">
        <v>5103007</v>
      </c>
      <c r="BD92">
        <v>660176.05920000002</v>
      </c>
      <c r="BE92">
        <v>6601.7605919999996</v>
      </c>
      <c r="BF92" t="s">
        <v>70</v>
      </c>
      <c r="BG92">
        <v>2.8677999999999999E-2</v>
      </c>
      <c r="BH92">
        <v>2.0000000000000002E-5</v>
      </c>
    </row>
    <row r="93" spans="1:60" ht="15" customHeight="1" x14ac:dyDescent="0.25">
      <c r="A93" t="s">
        <v>294</v>
      </c>
      <c r="B93">
        <v>0</v>
      </c>
      <c r="C93">
        <v>0</v>
      </c>
      <c r="D93">
        <v>0</v>
      </c>
      <c r="E93">
        <v>0</v>
      </c>
      <c r="F93">
        <v>0</v>
      </c>
      <c r="G93">
        <v>1</v>
      </c>
      <c r="H93" s="7">
        <v>1</v>
      </c>
      <c r="I93" s="7">
        <f>Tabela1[[#This Row],[PARTICIPAÇÃO EFETIVA CONSELHO SOMA DE UC]]/Tabela1[[#This Row],[TOTAL de UC]]</f>
        <v>0</v>
      </c>
      <c r="J93" s="7"/>
      <c r="K93" s="7">
        <f>Tabela1[[#This Row],[PLANO DE GESTAO MUNI]]</f>
        <v>0</v>
      </c>
      <c r="L93" s="8">
        <f>SUM(Tabela1[[#This Row],[Calculo PEC]:[Cálculo PG]])</f>
        <v>0</v>
      </c>
      <c r="N93">
        <v>92</v>
      </c>
      <c r="O93" t="s">
        <v>8</v>
      </c>
      <c r="P93">
        <v>72</v>
      </c>
      <c r="Q93">
        <v>2323</v>
      </c>
      <c r="R93">
        <v>0</v>
      </c>
      <c r="S93" t="s">
        <v>271</v>
      </c>
      <c r="T93" t="s">
        <v>774</v>
      </c>
      <c r="U93" t="s">
        <v>442</v>
      </c>
      <c r="V93" t="s">
        <v>775</v>
      </c>
      <c r="W93" s="1">
        <v>28503</v>
      </c>
      <c r="X93" t="s">
        <v>183</v>
      </c>
      <c r="Y93" t="s">
        <v>444</v>
      </c>
      <c r="Z93" t="s">
        <v>445</v>
      </c>
      <c r="AA93" t="s">
        <v>446</v>
      </c>
      <c r="AB93" t="s">
        <v>776</v>
      </c>
      <c r="AC93" t="s">
        <v>776</v>
      </c>
      <c r="AD93" t="s">
        <v>777</v>
      </c>
      <c r="AE93" t="s">
        <v>446</v>
      </c>
      <c r="AF93" t="s">
        <v>458</v>
      </c>
      <c r="AG93" t="s">
        <v>458</v>
      </c>
      <c r="AH93">
        <v>1481.5947000000001</v>
      </c>
      <c r="AI93">
        <v>14.815899999999999</v>
      </c>
      <c r="AJ93" t="s">
        <v>778</v>
      </c>
      <c r="AK93" t="s">
        <v>469</v>
      </c>
      <c r="AL93" t="s">
        <v>779</v>
      </c>
      <c r="AM93" t="s">
        <v>469</v>
      </c>
      <c r="AN93" s="9" t="s">
        <v>780</v>
      </c>
      <c r="AO93">
        <v>0</v>
      </c>
      <c r="AP93">
        <v>0</v>
      </c>
      <c r="AQ93" t="s">
        <v>452</v>
      </c>
      <c r="AR93" s="1">
        <v>45798</v>
      </c>
      <c r="AS93" t="s">
        <v>452</v>
      </c>
      <c r="AT93" s="1">
        <v>45798</v>
      </c>
      <c r="AU93">
        <v>1.25E-3</v>
      </c>
      <c r="AV93">
        <v>0.138069</v>
      </c>
      <c r="AW93">
        <v>4</v>
      </c>
      <c r="AX93">
        <v>2382</v>
      </c>
      <c r="AY93">
        <v>147</v>
      </c>
      <c r="AZ93" t="s">
        <v>195</v>
      </c>
      <c r="BA93" t="s">
        <v>70</v>
      </c>
      <c r="BB93" t="s">
        <v>71</v>
      </c>
      <c r="BC93" t="s">
        <v>70</v>
      </c>
      <c r="BD93">
        <v>21064.428026000001</v>
      </c>
      <c r="BE93">
        <v>210.64428000000001</v>
      </c>
      <c r="BF93" t="s">
        <v>630</v>
      </c>
      <c r="BG93">
        <v>0.190777</v>
      </c>
      <c r="BH93">
        <v>9.9700000000000006E-4</v>
      </c>
    </row>
    <row r="94" spans="1:60" ht="15" customHeight="1" x14ac:dyDescent="0.25">
      <c r="A94" t="s">
        <v>39</v>
      </c>
      <c r="B94">
        <v>0</v>
      </c>
      <c r="C94">
        <v>0</v>
      </c>
      <c r="D94">
        <v>0</v>
      </c>
      <c r="E94">
        <v>0</v>
      </c>
      <c r="F94">
        <v>0</v>
      </c>
      <c r="G94">
        <v>2</v>
      </c>
      <c r="H94" s="7">
        <v>2</v>
      </c>
      <c r="I94" s="7">
        <f>Tabela1[[#This Row],[PARTICIPAÇÃO EFETIVA CONSELHO SOMA DE UC]]/Tabela1[[#This Row],[TOTAL de UC]]</f>
        <v>0</v>
      </c>
      <c r="J94" s="7"/>
      <c r="K94" s="7">
        <f>Tabela1[[#This Row],[PLANO DE GESTAO MUNI]]</f>
        <v>0</v>
      </c>
      <c r="L94" s="8">
        <f>SUM(Tabela1[[#This Row],[Calculo PEC]:[Cálculo PG]])</f>
        <v>0</v>
      </c>
      <c r="N94">
        <v>93</v>
      </c>
      <c r="O94" t="s">
        <v>8</v>
      </c>
      <c r="P94">
        <v>72</v>
      </c>
      <c r="Q94">
        <v>2323</v>
      </c>
      <c r="R94">
        <v>0</v>
      </c>
      <c r="S94" t="s">
        <v>271</v>
      </c>
      <c r="T94" t="s">
        <v>774</v>
      </c>
      <c r="U94" t="s">
        <v>442</v>
      </c>
      <c r="V94" t="s">
        <v>775</v>
      </c>
      <c r="W94" s="1">
        <v>28503</v>
      </c>
      <c r="X94" t="s">
        <v>183</v>
      </c>
      <c r="Y94" t="s">
        <v>444</v>
      </c>
      <c r="Z94" t="s">
        <v>445</v>
      </c>
      <c r="AA94" t="s">
        <v>446</v>
      </c>
      <c r="AB94" t="s">
        <v>776</v>
      </c>
      <c r="AC94" t="s">
        <v>776</v>
      </c>
      <c r="AD94" t="s">
        <v>777</v>
      </c>
      <c r="AE94" t="s">
        <v>446</v>
      </c>
      <c r="AF94" t="s">
        <v>458</v>
      </c>
      <c r="AG94" t="s">
        <v>458</v>
      </c>
      <c r="AH94">
        <v>1481.5947000000001</v>
      </c>
      <c r="AI94">
        <v>14.815899999999999</v>
      </c>
      <c r="AJ94" t="s">
        <v>778</v>
      </c>
      <c r="AK94" t="s">
        <v>469</v>
      </c>
      <c r="AL94" t="s">
        <v>779</v>
      </c>
      <c r="AM94" t="s">
        <v>469</v>
      </c>
      <c r="AN94" s="9" t="s">
        <v>780</v>
      </c>
      <c r="AO94">
        <v>0</v>
      </c>
      <c r="AP94">
        <v>0</v>
      </c>
      <c r="AQ94" t="s">
        <v>452</v>
      </c>
      <c r="AR94" s="1">
        <v>45798</v>
      </c>
      <c r="AS94" t="s">
        <v>452</v>
      </c>
      <c r="AT94" s="1">
        <v>45798</v>
      </c>
      <c r="AU94">
        <v>1.25E-3</v>
      </c>
      <c r="AV94">
        <v>0.138069</v>
      </c>
      <c r="AW94">
        <v>9</v>
      </c>
      <c r="AX94">
        <v>2364</v>
      </c>
      <c r="AY94">
        <v>95</v>
      </c>
      <c r="AZ94" t="s">
        <v>166</v>
      </c>
      <c r="BA94" t="s">
        <v>70</v>
      </c>
      <c r="BB94" t="s">
        <v>71</v>
      </c>
      <c r="BC94">
        <v>5107800</v>
      </c>
      <c r="BD94">
        <v>951757.76280000003</v>
      </c>
      <c r="BE94">
        <v>9517.5776279999991</v>
      </c>
      <c r="BF94" t="s">
        <v>70</v>
      </c>
      <c r="BG94">
        <v>0.12562599999999999</v>
      </c>
      <c r="BH94">
        <v>2.5300000000000002E-4</v>
      </c>
    </row>
    <row r="95" spans="1:60" ht="15" customHeight="1" x14ac:dyDescent="0.25">
      <c r="A95" t="s">
        <v>369</v>
      </c>
      <c r="B95">
        <v>0</v>
      </c>
      <c r="C95">
        <v>0</v>
      </c>
      <c r="D95">
        <v>0</v>
      </c>
      <c r="H95" s="7"/>
      <c r="I95" s="7"/>
      <c r="J95" s="7"/>
      <c r="K95" s="7">
        <f>Tabela1[[#This Row],[PLANO DE GESTAO MUNI]]</f>
        <v>0</v>
      </c>
      <c r="L95" s="8">
        <f>SUM(Tabela1[[#This Row],[Calculo PEC]:[Cálculo PG]])</f>
        <v>0</v>
      </c>
      <c r="N95">
        <v>94</v>
      </c>
      <c r="O95" t="s">
        <v>8</v>
      </c>
      <c r="P95">
        <v>73</v>
      </c>
      <c r="Q95">
        <v>2324</v>
      </c>
      <c r="R95">
        <v>0</v>
      </c>
      <c r="S95" t="s">
        <v>260</v>
      </c>
      <c r="T95" s="9" t="s">
        <v>781</v>
      </c>
      <c r="U95" t="s">
        <v>782</v>
      </c>
      <c r="V95" t="s">
        <v>783</v>
      </c>
      <c r="W95" s="1">
        <v>38877</v>
      </c>
      <c r="X95" t="s">
        <v>183</v>
      </c>
      <c r="Y95" t="s">
        <v>444</v>
      </c>
      <c r="Z95" t="s">
        <v>469</v>
      </c>
      <c r="AA95" t="s">
        <v>446</v>
      </c>
      <c r="AB95" t="s">
        <v>784</v>
      </c>
      <c r="AC95" t="s">
        <v>785</v>
      </c>
      <c r="AD95" t="s">
        <v>786</v>
      </c>
      <c r="AE95" t="s">
        <v>446</v>
      </c>
      <c r="AF95" t="s">
        <v>458</v>
      </c>
      <c r="AG95" t="s">
        <v>458</v>
      </c>
      <c r="AH95">
        <v>258.06150000000002</v>
      </c>
      <c r="AI95">
        <v>2.5806</v>
      </c>
      <c r="AJ95" t="s">
        <v>446</v>
      </c>
      <c r="AK95" t="s">
        <v>445</v>
      </c>
      <c r="AL95" t="s">
        <v>787</v>
      </c>
      <c r="AM95" t="s">
        <v>446</v>
      </c>
      <c r="AN95" t="s">
        <v>458</v>
      </c>
      <c r="AO95">
        <v>0</v>
      </c>
      <c r="AP95">
        <v>0</v>
      </c>
      <c r="AQ95" t="s">
        <v>452</v>
      </c>
      <c r="AR95" s="1">
        <v>45798</v>
      </c>
      <c r="AS95" t="s">
        <v>452</v>
      </c>
      <c r="AT95" s="1">
        <v>45798</v>
      </c>
      <c r="AU95">
        <v>2.1800000000000001E-4</v>
      </c>
      <c r="AV95">
        <v>5.688E-2</v>
      </c>
      <c r="AW95">
        <v>9</v>
      </c>
      <c r="AX95">
        <v>2364</v>
      </c>
      <c r="AY95">
        <v>95</v>
      </c>
      <c r="AZ95" t="s">
        <v>166</v>
      </c>
      <c r="BA95" t="s">
        <v>70</v>
      </c>
      <c r="BB95" t="s">
        <v>71</v>
      </c>
      <c r="BC95">
        <v>5107800</v>
      </c>
      <c r="BD95">
        <v>951757.76280000003</v>
      </c>
      <c r="BE95">
        <v>9517.5776279999991</v>
      </c>
      <c r="BF95" t="s">
        <v>70</v>
      </c>
      <c r="BG95">
        <v>4.3485999999999997E-2</v>
      </c>
      <c r="BH95">
        <v>9.3999999999999994E-5</v>
      </c>
    </row>
    <row r="96" spans="1:60" ht="15" customHeight="1" x14ac:dyDescent="0.25">
      <c r="A96" t="s">
        <v>126</v>
      </c>
      <c r="B96">
        <v>0</v>
      </c>
      <c r="C96">
        <v>0</v>
      </c>
      <c r="D96">
        <v>0</v>
      </c>
      <c r="E96">
        <v>1</v>
      </c>
      <c r="F96">
        <v>0</v>
      </c>
      <c r="G96">
        <v>0</v>
      </c>
      <c r="H96" s="7">
        <v>1</v>
      </c>
      <c r="I96" s="7">
        <f>Tabela1[[#This Row],[PARTICIPAÇÃO EFETIVA CONSELHO SOMA DE UC]]/Tabela1[[#This Row],[TOTAL de UC]]</f>
        <v>0</v>
      </c>
      <c r="J96" s="7"/>
      <c r="K96" s="7">
        <f>Tabela1[[#This Row],[PLANO DE GESTAO MUNI]]</f>
        <v>0</v>
      </c>
      <c r="L96" s="8">
        <f>SUM(Tabela1[[#This Row],[Calculo PEC]:[Cálculo PG]])</f>
        <v>0</v>
      </c>
      <c r="N96">
        <v>95</v>
      </c>
      <c r="O96" t="s">
        <v>8</v>
      </c>
      <c r="P96">
        <v>73</v>
      </c>
      <c r="Q96">
        <v>2324</v>
      </c>
      <c r="R96">
        <v>0</v>
      </c>
      <c r="S96" t="s">
        <v>260</v>
      </c>
      <c r="T96" s="9" t="s">
        <v>781</v>
      </c>
      <c r="U96" t="s">
        <v>782</v>
      </c>
      <c r="V96" t="s">
        <v>783</v>
      </c>
      <c r="W96" s="1">
        <v>38877</v>
      </c>
      <c r="X96" t="s">
        <v>183</v>
      </c>
      <c r="Y96" t="s">
        <v>444</v>
      </c>
      <c r="Z96" t="s">
        <v>469</v>
      </c>
      <c r="AA96" t="s">
        <v>446</v>
      </c>
      <c r="AB96" t="s">
        <v>784</v>
      </c>
      <c r="AC96" t="s">
        <v>785</v>
      </c>
      <c r="AD96" t="s">
        <v>786</v>
      </c>
      <c r="AE96" t="s">
        <v>446</v>
      </c>
      <c r="AF96" t="s">
        <v>458</v>
      </c>
      <c r="AG96" t="s">
        <v>458</v>
      </c>
      <c r="AH96">
        <v>258.06150000000002</v>
      </c>
      <c r="AI96">
        <v>2.5806</v>
      </c>
      <c r="AJ96" t="s">
        <v>446</v>
      </c>
      <c r="AK96" t="s">
        <v>445</v>
      </c>
      <c r="AL96" t="s">
        <v>787</v>
      </c>
      <c r="AM96" t="s">
        <v>446</v>
      </c>
      <c r="AN96" t="s">
        <v>458</v>
      </c>
      <c r="AO96">
        <v>0</v>
      </c>
      <c r="AP96">
        <v>0</v>
      </c>
      <c r="AQ96" t="s">
        <v>452</v>
      </c>
      <c r="AR96" s="1">
        <v>45798</v>
      </c>
      <c r="AS96" t="s">
        <v>452</v>
      </c>
      <c r="AT96" s="1">
        <v>45798</v>
      </c>
      <c r="AU96">
        <v>2.1800000000000001E-4</v>
      </c>
      <c r="AV96">
        <v>5.688E-2</v>
      </c>
      <c r="AW96">
        <v>40</v>
      </c>
      <c r="AX96">
        <v>2396</v>
      </c>
      <c r="AY96">
        <v>94</v>
      </c>
      <c r="AZ96" t="s">
        <v>194</v>
      </c>
      <c r="BA96" t="s">
        <v>75</v>
      </c>
      <c r="BB96" s="1">
        <v>31545</v>
      </c>
      <c r="BC96">
        <v>5103403</v>
      </c>
      <c r="BD96">
        <v>330102.26319999999</v>
      </c>
      <c r="BE96">
        <v>3301.0226320000002</v>
      </c>
      <c r="BF96" t="s">
        <v>70</v>
      </c>
      <c r="BG96">
        <v>4.6649999999999997E-2</v>
      </c>
      <c r="BH96">
        <v>1.2300000000000001E-4</v>
      </c>
    </row>
    <row r="97" spans="1:60" ht="15" customHeight="1" x14ac:dyDescent="0.25">
      <c r="A97" t="s">
        <v>370</v>
      </c>
      <c r="B97">
        <v>0</v>
      </c>
      <c r="C97">
        <v>0</v>
      </c>
      <c r="D97">
        <v>0</v>
      </c>
      <c r="H97" s="7"/>
      <c r="I97" s="7"/>
      <c r="J97" s="7"/>
      <c r="K97" s="7">
        <f>Tabela1[[#This Row],[PLANO DE GESTAO MUNI]]</f>
        <v>0</v>
      </c>
      <c r="L97" s="8">
        <f>SUM(Tabela1[[#This Row],[Calculo PEC]:[Cálculo PG]])</f>
        <v>0</v>
      </c>
      <c r="N97">
        <v>96</v>
      </c>
      <c r="O97" t="s">
        <v>8</v>
      </c>
      <c r="P97">
        <v>74</v>
      </c>
      <c r="Q97">
        <v>2314</v>
      </c>
      <c r="R97">
        <v>0</v>
      </c>
      <c r="S97" t="s">
        <v>212</v>
      </c>
      <c r="T97" t="s">
        <v>788</v>
      </c>
      <c r="U97" t="s">
        <v>184</v>
      </c>
      <c r="V97" t="s">
        <v>789</v>
      </c>
      <c r="W97" s="1">
        <v>37475</v>
      </c>
      <c r="X97" t="s">
        <v>186</v>
      </c>
      <c r="Y97" t="s">
        <v>461</v>
      </c>
      <c r="Z97" t="s">
        <v>469</v>
      </c>
      <c r="AA97" t="s">
        <v>70</v>
      </c>
      <c r="AB97" t="s">
        <v>540</v>
      </c>
      <c r="AC97" t="s">
        <v>540</v>
      </c>
      <c r="AD97" t="s">
        <v>790</v>
      </c>
      <c r="AE97" t="s">
        <v>70</v>
      </c>
      <c r="AF97" t="s">
        <v>70</v>
      </c>
      <c r="AG97" t="s">
        <v>70</v>
      </c>
      <c r="AH97">
        <v>30509.303</v>
      </c>
      <c r="AI97">
        <v>305.09300000000002</v>
      </c>
      <c r="AJ97" t="s">
        <v>70</v>
      </c>
      <c r="AK97" t="s">
        <v>70</v>
      </c>
      <c r="AL97" t="s">
        <v>70</v>
      </c>
      <c r="AM97" t="s">
        <v>70</v>
      </c>
      <c r="AN97" t="s">
        <v>458</v>
      </c>
      <c r="AO97">
        <v>0</v>
      </c>
      <c r="AP97">
        <v>0</v>
      </c>
      <c r="AQ97" t="s">
        <v>452</v>
      </c>
      <c r="AR97" s="1">
        <v>45798</v>
      </c>
      <c r="AS97" t="s">
        <v>452</v>
      </c>
      <c r="AT97" s="1">
        <v>45798</v>
      </c>
      <c r="AU97">
        <v>2.5961000000000001E-2</v>
      </c>
      <c r="AV97">
        <v>1.0006550000000001</v>
      </c>
      <c r="AW97">
        <v>26</v>
      </c>
      <c r="AX97">
        <v>2381</v>
      </c>
      <c r="AY97">
        <v>73</v>
      </c>
      <c r="AZ97" t="s">
        <v>189</v>
      </c>
      <c r="BA97" t="s">
        <v>190</v>
      </c>
      <c r="BB97" s="1">
        <v>45296</v>
      </c>
      <c r="BC97">
        <v>5100607</v>
      </c>
      <c r="BD97">
        <v>174716.4111</v>
      </c>
      <c r="BE97">
        <v>1747.1641</v>
      </c>
      <c r="BF97" t="s">
        <v>70</v>
      </c>
      <c r="BG97">
        <v>1.0006550000000001</v>
      </c>
      <c r="BH97">
        <v>2.5961000000000001E-2</v>
      </c>
    </row>
    <row r="98" spans="1:60" ht="15" customHeight="1" x14ac:dyDescent="0.25">
      <c r="A98" t="s">
        <v>371</v>
      </c>
      <c r="B98">
        <v>0</v>
      </c>
      <c r="C98">
        <v>0</v>
      </c>
      <c r="D98">
        <v>0</v>
      </c>
      <c r="H98" s="7"/>
      <c r="I98" s="7"/>
      <c r="J98" s="7"/>
      <c r="K98" s="7">
        <f>Tabela1[[#This Row],[PLANO DE GESTAO MUNI]]</f>
        <v>0</v>
      </c>
      <c r="L98" s="8">
        <f>SUM(Tabela1[[#This Row],[Calculo PEC]:[Cálculo PG]])</f>
        <v>0</v>
      </c>
      <c r="N98">
        <v>97</v>
      </c>
      <c r="O98" t="s">
        <v>8</v>
      </c>
      <c r="P98">
        <v>75</v>
      </c>
      <c r="Q98">
        <v>2315</v>
      </c>
      <c r="R98">
        <v>0</v>
      </c>
      <c r="S98" t="s">
        <v>292</v>
      </c>
      <c r="T98" t="s">
        <v>791</v>
      </c>
      <c r="U98" t="s">
        <v>442</v>
      </c>
      <c r="V98" t="s">
        <v>792</v>
      </c>
      <c r="W98" s="1">
        <v>32610</v>
      </c>
      <c r="X98" t="s">
        <v>220</v>
      </c>
      <c r="Y98" t="s">
        <v>444</v>
      </c>
      <c r="Z98" t="s">
        <v>445</v>
      </c>
      <c r="AA98" t="s">
        <v>446</v>
      </c>
      <c r="AB98" t="s">
        <v>793</v>
      </c>
      <c r="AC98" t="s">
        <v>793</v>
      </c>
      <c r="AD98" t="s">
        <v>794</v>
      </c>
      <c r="AE98" t="s">
        <v>446</v>
      </c>
      <c r="AF98" t="s">
        <v>70</v>
      </c>
      <c r="AG98" t="s">
        <v>70</v>
      </c>
      <c r="AH98">
        <v>32361.076799999999</v>
      </c>
      <c r="AI98">
        <v>323.61079999999998</v>
      </c>
      <c r="AJ98" t="s">
        <v>795</v>
      </c>
      <c r="AK98" t="s">
        <v>469</v>
      </c>
      <c r="AL98" t="s">
        <v>796</v>
      </c>
      <c r="AM98" t="s">
        <v>469</v>
      </c>
      <c r="AN98" t="s">
        <v>797</v>
      </c>
      <c r="AO98">
        <v>0</v>
      </c>
      <c r="AP98">
        <v>0</v>
      </c>
      <c r="AQ98" t="s">
        <v>452</v>
      </c>
      <c r="AR98" s="1">
        <v>45798</v>
      </c>
      <c r="AS98" t="s">
        <v>452</v>
      </c>
      <c r="AT98" s="1">
        <v>45798</v>
      </c>
      <c r="AU98">
        <v>2.7245999999999999E-2</v>
      </c>
      <c r="AV98">
        <v>1.0181690000000001</v>
      </c>
      <c r="AW98">
        <v>40</v>
      </c>
      <c r="AX98">
        <v>2396</v>
      </c>
      <c r="AY98">
        <v>94</v>
      </c>
      <c r="AZ98" t="s">
        <v>194</v>
      </c>
      <c r="BA98" t="s">
        <v>75</v>
      </c>
      <c r="BB98" s="1">
        <v>31545</v>
      </c>
      <c r="BC98">
        <v>5103403</v>
      </c>
      <c r="BD98">
        <v>330102.26319999999</v>
      </c>
      <c r="BE98">
        <v>3301.0226320000002</v>
      </c>
      <c r="BF98" t="s">
        <v>70</v>
      </c>
      <c r="BG98">
        <v>1.5285420000000001</v>
      </c>
      <c r="BH98">
        <v>1.6345999999999999E-2</v>
      </c>
    </row>
    <row r="99" spans="1:60" ht="15" customHeight="1" x14ac:dyDescent="0.25">
      <c r="A99" t="s">
        <v>22</v>
      </c>
      <c r="B99">
        <v>0</v>
      </c>
      <c r="C99">
        <v>0</v>
      </c>
      <c r="D99">
        <v>0</v>
      </c>
      <c r="H99" s="7"/>
      <c r="I99" s="7"/>
      <c r="J99" s="7"/>
      <c r="K99" s="7">
        <f>Tabela1[[#This Row],[PLANO DE GESTAO MUNI]]</f>
        <v>0</v>
      </c>
      <c r="L99" s="8">
        <f>SUM(Tabela1[[#This Row],[Calculo PEC]:[Cálculo PG]])</f>
        <v>0</v>
      </c>
      <c r="N99">
        <v>98</v>
      </c>
      <c r="O99" t="s">
        <v>8</v>
      </c>
      <c r="P99">
        <v>75</v>
      </c>
      <c r="Q99">
        <v>2315</v>
      </c>
      <c r="R99">
        <v>0</v>
      </c>
      <c r="S99" t="s">
        <v>292</v>
      </c>
      <c r="T99" t="s">
        <v>791</v>
      </c>
      <c r="U99" t="s">
        <v>442</v>
      </c>
      <c r="V99" t="s">
        <v>792</v>
      </c>
      <c r="W99" s="1">
        <v>32610</v>
      </c>
      <c r="X99" t="s">
        <v>220</v>
      </c>
      <c r="Y99" t="s">
        <v>444</v>
      </c>
      <c r="Z99" t="s">
        <v>445</v>
      </c>
      <c r="AA99" t="s">
        <v>446</v>
      </c>
      <c r="AB99" t="s">
        <v>793</v>
      </c>
      <c r="AC99" t="s">
        <v>793</v>
      </c>
      <c r="AD99" t="s">
        <v>794</v>
      </c>
      <c r="AE99" t="s">
        <v>446</v>
      </c>
      <c r="AF99" t="s">
        <v>70</v>
      </c>
      <c r="AG99" t="s">
        <v>70</v>
      </c>
      <c r="AH99">
        <v>32361.076799999999</v>
      </c>
      <c r="AI99">
        <v>323.61079999999998</v>
      </c>
      <c r="AJ99" t="s">
        <v>795</v>
      </c>
      <c r="AK99" t="s">
        <v>469</v>
      </c>
      <c r="AL99" t="s">
        <v>796</v>
      </c>
      <c r="AM99" t="s">
        <v>469</v>
      </c>
      <c r="AN99" t="s">
        <v>797</v>
      </c>
      <c r="AO99">
        <v>0</v>
      </c>
      <c r="AP99">
        <v>0</v>
      </c>
      <c r="AQ99" t="s">
        <v>452</v>
      </c>
      <c r="AR99" s="1">
        <v>45798</v>
      </c>
      <c r="AS99" t="s">
        <v>452</v>
      </c>
      <c r="AT99" s="1">
        <v>45798</v>
      </c>
      <c r="AU99">
        <v>2.7245999999999999E-2</v>
      </c>
      <c r="AV99">
        <v>1.0181690000000001</v>
      </c>
      <c r="AW99">
        <v>64</v>
      </c>
      <c r="AX99">
        <v>2429</v>
      </c>
      <c r="AY99">
        <v>61</v>
      </c>
      <c r="AZ99" t="s">
        <v>196</v>
      </c>
      <c r="BA99" t="s">
        <v>193</v>
      </c>
      <c r="BB99" s="1">
        <v>32927</v>
      </c>
      <c r="BC99">
        <v>5103007</v>
      </c>
      <c r="BD99">
        <v>660176.05920000002</v>
      </c>
      <c r="BE99">
        <v>6601.7605919999996</v>
      </c>
      <c r="BF99" t="s">
        <v>70</v>
      </c>
      <c r="BG99">
        <v>1.2473369999999999</v>
      </c>
      <c r="BH99">
        <v>1.0173E-2</v>
      </c>
    </row>
    <row r="100" spans="1:60" ht="15" customHeight="1" x14ac:dyDescent="0.25">
      <c r="A100" t="s">
        <v>372</v>
      </c>
      <c r="B100">
        <v>0</v>
      </c>
      <c r="C100">
        <v>0</v>
      </c>
      <c r="D100">
        <v>0</v>
      </c>
      <c r="H100" s="7"/>
      <c r="I100" s="7"/>
      <c r="J100" s="7"/>
      <c r="K100" s="7">
        <f>Tabela1[[#This Row],[PLANO DE GESTAO MUNI]]</f>
        <v>0</v>
      </c>
      <c r="L100" s="8">
        <f>SUM(Tabela1[[#This Row],[Calculo PEC]:[Cálculo PG]])</f>
        <v>0</v>
      </c>
      <c r="N100">
        <v>99</v>
      </c>
      <c r="O100" t="s">
        <v>8</v>
      </c>
      <c r="P100">
        <v>76</v>
      </c>
      <c r="Q100">
        <v>2316</v>
      </c>
      <c r="R100">
        <v>0</v>
      </c>
      <c r="S100" t="s">
        <v>798</v>
      </c>
      <c r="T100" t="s">
        <v>799</v>
      </c>
      <c r="U100" t="s">
        <v>442</v>
      </c>
      <c r="V100" t="s">
        <v>800</v>
      </c>
      <c r="W100" s="1">
        <v>35220</v>
      </c>
      <c r="X100" t="s">
        <v>186</v>
      </c>
      <c r="Y100" t="s">
        <v>444</v>
      </c>
      <c r="Z100" t="s">
        <v>445</v>
      </c>
      <c r="AA100" t="s">
        <v>70</v>
      </c>
      <c r="AB100" t="s">
        <v>706</v>
      </c>
      <c r="AC100" t="s">
        <v>706</v>
      </c>
      <c r="AD100">
        <v>4.9790000000000001</v>
      </c>
      <c r="AE100" t="s">
        <v>445</v>
      </c>
      <c r="AF100" t="s">
        <v>458</v>
      </c>
      <c r="AG100" t="s">
        <v>458</v>
      </c>
      <c r="AH100">
        <v>6.0316999999999998</v>
      </c>
      <c r="AI100">
        <v>6.0299999999999999E-2</v>
      </c>
      <c r="AJ100" t="s">
        <v>446</v>
      </c>
      <c r="AK100" t="s">
        <v>445</v>
      </c>
      <c r="AL100" t="s">
        <v>445</v>
      </c>
      <c r="AM100" t="s">
        <v>445</v>
      </c>
      <c r="AN100" t="s">
        <v>678</v>
      </c>
      <c r="AO100">
        <v>0</v>
      </c>
      <c r="AP100">
        <v>0</v>
      </c>
      <c r="AQ100" t="s">
        <v>452</v>
      </c>
      <c r="AR100" s="1">
        <v>45798</v>
      </c>
      <c r="AS100" t="s">
        <v>452</v>
      </c>
      <c r="AT100" s="1">
        <v>45798</v>
      </c>
      <c r="AU100">
        <v>5.0000000000000004E-6</v>
      </c>
      <c r="AV100">
        <v>1.1589E-2</v>
      </c>
      <c r="AW100">
        <v>148</v>
      </c>
      <c r="AX100">
        <v>2506</v>
      </c>
      <c r="AY100">
        <v>134</v>
      </c>
      <c r="AZ100" t="s">
        <v>235</v>
      </c>
      <c r="BA100" t="s">
        <v>236</v>
      </c>
      <c r="BB100" s="1">
        <v>19704</v>
      </c>
      <c r="BC100">
        <v>5108402</v>
      </c>
      <c r="BD100">
        <v>93955.949779999995</v>
      </c>
      <c r="BE100">
        <v>939.55949799999996</v>
      </c>
      <c r="BF100" t="s">
        <v>70</v>
      </c>
      <c r="BG100">
        <v>1.1589E-2</v>
      </c>
      <c r="BH100">
        <v>5.0000000000000004E-6</v>
      </c>
    </row>
    <row r="101" spans="1:60" ht="15" customHeight="1" x14ac:dyDescent="0.25">
      <c r="A101" t="s">
        <v>373</v>
      </c>
      <c r="B101">
        <v>0</v>
      </c>
      <c r="C101">
        <v>0</v>
      </c>
      <c r="D101">
        <v>0</v>
      </c>
      <c r="H101" s="7"/>
      <c r="I101" s="7"/>
      <c r="J101" s="7"/>
      <c r="K101" s="7">
        <f>Tabela1[[#This Row],[PLANO DE GESTAO MUNI]]</f>
        <v>0</v>
      </c>
      <c r="L101" s="8">
        <f>SUM(Tabela1[[#This Row],[Calculo PEC]:[Cálculo PG]])</f>
        <v>0</v>
      </c>
      <c r="N101">
        <v>100</v>
      </c>
      <c r="O101" t="s">
        <v>8</v>
      </c>
      <c r="P101">
        <v>77</v>
      </c>
      <c r="Q101">
        <v>2361</v>
      </c>
      <c r="R101">
        <v>0</v>
      </c>
      <c r="S101" t="s">
        <v>288</v>
      </c>
      <c r="T101" t="s">
        <v>801</v>
      </c>
      <c r="U101" t="s">
        <v>442</v>
      </c>
      <c r="V101" t="s">
        <v>802</v>
      </c>
      <c r="W101" s="1">
        <v>37606</v>
      </c>
      <c r="X101" t="s">
        <v>186</v>
      </c>
      <c r="Y101" t="s">
        <v>444</v>
      </c>
      <c r="Z101" t="s">
        <v>445</v>
      </c>
      <c r="AA101" t="s">
        <v>70</v>
      </c>
      <c r="AB101" t="s">
        <v>484</v>
      </c>
      <c r="AC101" t="s">
        <v>484</v>
      </c>
      <c r="AD101" t="s">
        <v>803</v>
      </c>
      <c r="AE101" t="s">
        <v>70</v>
      </c>
      <c r="AF101" t="s">
        <v>70</v>
      </c>
      <c r="AG101" t="s">
        <v>70</v>
      </c>
      <c r="AH101">
        <v>91.365300000000005</v>
      </c>
      <c r="AI101">
        <v>0.91369999999999996</v>
      </c>
      <c r="AJ101" t="s">
        <v>70</v>
      </c>
      <c r="AK101" t="s">
        <v>70</v>
      </c>
      <c r="AL101" t="s">
        <v>70</v>
      </c>
      <c r="AM101" t="s">
        <v>70</v>
      </c>
      <c r="AN101" t="s">
        <v>678</v>
      </c>
      <c r="AO101">
        <v>0</v>
      </c>
      <c r="AP101">
        <v>0</v>
      </c>
      <c r="AQ101" t="s">
        <v>452</v>
      </c>
      <c r="AR101" s="1">
        <v>45798</v>
      </c>
      <c r="AS101" t="s">
        <v>452</v>
      </c>
      <c r="AT101" s="1">
        <v>45798</v>
      </c>
      <c r="AU101">
        <v>7.7000000000000001E-5</v>
      </c>
      <c r="AV101">
        <v>4.0828000000000003E-2</v>
      </c>
      <c r="AW101">
        <v>64</v>
      </c>
      <c r="AX101">
        <v>2429</v>
      </c>
      <c r="AY101">
        <v>61</v>
      </c>
      <c r="AZ101" t="s">
        <v>196</v>
      </c>
      <c r="BA101" t="s">
        <v>193</v>
      </c>
      <c r="BB101" s="1">
        <v>32927</v>
      </c>
      <c r="BC101">
        <v>5103007</v>
      </c>
      <c r="BD101">
        <v>660176.05920000002</v>
      </c>
      <c r="BE101">
        <v>6601.7605919999996</v>
      </c>
      <c r="BF101" t="s">
        <v>70</v>
      </c>
      <c r="BG101">
        <v>4.0828000000000003E-2</v>
      </c>
      <c r="BH101">
        <v>7.7000000000000001E-5</v>
      </c>
    </row>
    <row r="102" spans="1:60" ht="15" customHeight="1" x14ac:dyDescent="0.25">
      <c r="A102" t="s">
        <v>110</v>
      </c>
      <c r="B102">
        <v>0</v>
      </c>
      <c r="C102">
        <v>0</v>
      </c>
      <c r="D102">
        <v>0</v>
      </c>
      <c r="E102">
        <v>1</v>
      </c>
      <c r="F102">
        <v>0</v>
      </c>
      <c r="G102">
        <v>0</v>
      </c>
      <c r="H102" s="7">
        <v>1</v>
      </c>
      <c r="I102" s="7">
        <f>Tabela1[[#This Row],[PARTICIPAÇÃO EFETIVA CONSELHO SOMA DE UC]]/Tabela1[[#This Row],[TOTAL de UC]]</f>
        <v>0</v>
      </c>
      <c r="J102" s="7"/>
      <c r="K102" s="7">
        <f>Tabela1[[#This Row],[PLANO DE GESTAO MUNI]]</f>
        <v>0</v>
      </c>
      <c r="L102" s="8">
        <f>SUM(Tabela1[[#This Row],[Calculo PEC]:[Cálculo PG]])</f>
        <v>0</v>
      </c>
      <c r="N102">
        <v>101</v>
      </c>
      <c r="O102" t="s">
        <v>8</v>
      </c>
      <c r="P102">
        <v>78</v>
      </c>
      <c r="Q102">
        <v>2318</v>
      </c>
      <c r="R102">
        <v>0</v>
      </c>
      <c r="S102" t="s">
        <v>321</v>
      </c>
      <c r="T102" t="s">
        <v>804</v>
      </c>
      <c r="U102" t="s">
        <v>317</v>
      </c>
      <c r="V102" t="s">
        <v>805</v>
      </c>
      <c r="W102" s="1">
        <v>35480</v>
      </c>
      <c r="X102" t="s">
        <v>220</v>
      </c>
      <c r="Y102" t="s">
        <v>461</v>
      </c>
      <c r="Z102" t="s">
        <v>445</v>
      </c>
      <c r="AA102" t="s">
        <v>70</v>
      </c>
      <c r="AB102" t="s">
        <v>552</v>
      </c>
      <c r="AC102" t="s">
        <v>552</v>
      </c>
      <c r="AD102" t="s">
        <v>806</v>
      </c>
      <c r="AE102" t="s">
        <v>70</v>
      </c>
      <c r="AF102" t="s">
        <v>70</v>
      </c>
      <c r="AG102" t="s">
        <v>70</v>
      </c>
      <c r="AH102">
        <v>26820.966199999999</v>
      </c>
      <c r="AI102">
        <v>268.2097</v>
      </c>
      <c r="AJ102" t="s">
        <v>458</v>
      </c>
      <c r="AK102" t="s">
        <v>445</v>
      </c>
      <c r="AL102" t="s">
        <v>458</v>
      </c>
      <c r="AM102" t="s">
        <v>70</v>
      </c>
      <c r="AN102" t="s">
        <v>807</v>
      </c>
      <c r="AO102">
        <v>0</v>
      </c>
      <c r="AP102">
        <v>0</v>
      </c>
      <c r="AQ102" t="s">
        <v>452</v>
      </c>
      <c r="AR102" s="1">
        <v>45798</v>
      </c>
      <c r="AS102" t="s">
        <v>452</v>
      </c>
      <c r="AT102" s="1">
        <v>45798</v>
      </c>
      <c r="AU102">
        <v>2.283E-2</v>
      </c>
      <c r="AV102">
        <v>0.87085000000000001</v>
      </c>
      <c r="AW102">
        <v>132</v>
      </c>
      <c r="AX102">
        <v>2489</v>
      </c>
      <c r="AY102">
        <v>30</v>
      </c>
      <c r="AZ102" t="s">
        <v>249</v>
      </c>
      <c r="BA102" t="s">
        <v>250</v>
      </c>
      <c r="BB102" s="1">
        <v>16071</v>
      </c>
      <c r="BC102">
        <v>5106505</v>
      </c>
      <c r="BD102">
        <v>1700354.0649999999</v>
      </c>
      <c r="BE102">
        <v>17003.540649999999</v>
      </c>
      <c r="BF102" t="s">
        <v>70</v>
      </c>
      <c r="BG102">
        <v>0.87085000000000001</v>
      </c>
      <c r="BH102">
        <v>2.283E-2</v>
      </c>
    </row>
    <row r="103" spans="1:60" ht="15" customHeight="1" x14ac:dyDescent="0.25">
      <c r="A103" t="s">
        <v>374</v>
      </c>
      <c r="B103">
        <v>0</v>
      </c>
      <c r="C103">
        <v>0</v>
      </c>
      <c r="D103">
        <v>0</v>
      </c>
      <c r="H103" s="7"/>
      <c r="I103" s="7"/>
      <c r="J103" s="7"/>
      <c r="K103" s="7">
        <f>Tabela1[[#This Row],[PLANO DE GESTAO MUNI]]</f>
        <v>0</v>
      </c>
      <c r="L103" s="8">
        <f>SUM(Tabela1[[#This Row],[Calculo PEC]:[Cálculo PG]])</f>
        <v>0</v>
      </c>
      <c r="N103">
        <v>102</v>
      </c>
      <c r="O103" t="s">
        <v>8</v>
      </c>
      <c r="P103">
        <v>79</v>
      </c>
      <c r="Q103">
        <v>2320</v>
      </c>
      <c r="R103">
        <v>0</v>
      </c>
      <c r="S103" t="s">
        <v>311</v>
      </c>
      <c r="T103" s="9" t="s">
        <v>808</v>
      </c>
      <c r="U103" t="s">
        <v>310</v>
      </c>
      <c r="V103" t="s">
        <v>809</v>
      </c>
      <c r="W103" s="1">
        <v>37162</v>
      </c>
      <c r="X103" t="s">
        <v>183</v>
      </c>
      <c r="Y103" t="s">
        <v>444</v>
      </c>
      <c r="Z103" t="s">
        <v>469</v>
      </c>
      <c r="AA103" t="s">
        <v>446</v>
      </c>
      <c r="AB103" t="s">
        <v>810</v>
      </c>
      <c r="AC103" t="s">
        <v>810</v>
      </c>
      <c r="AD103" t="s">
        <v>811</v>
      </c>
      <c r="AE103" t="s">
        <v>446</v>
      </c>
      <c r="AF103" t="s">
        <v>70</v>
      </c>
      <c r="AG103" t="s">
        <v>70</v>
      </c>
      <c r="AH103">
        <v>80641.5861</v>
      </c>
      <c r="AI103">
        <v>806.41589999999997</v>
      </c>
      <c r="AJ103" t="s">
        <v>70</v>
      </c>
      <c r="AK103" t="s">
        <v>445</v>
      </c>
      <c r="AL103" t="s">
        <v>812</v>
      </c>
      <c r="AM103" t="s">
        <v>446</v>
      </c>
      <c r="AN103" t="s">
        <v>813</v>
      </c>
      <c r="AO103">
        <v>0</v>
      </c>
      <c r="AP103">
        <v>0</v>
      </c>
      <c r="AQ103" t="s">
        <v>452</v>
      </c>
      <c r="AR103" s="1">
        <v>45798</v>
      </c>
      <c r="AS103" t="s">
        <v>452</v>
      </c>
      <c r="AT103" s="1">
        <v>45798</v>
      </c>
      <c r="AU103">
        <v>6.7298999999999998E-2</v>
      </c>
      <c r="AV103">
        <v>3.1546409999999998</v>
      </c>
      <c r="AW103">
        <v>35</v>
      </c>
      <c r="AX103">
        <v>2391</v>
      </c>
      <c r="AY103">
        <v>14</v>
      </c>
      <c r="AZ103" t="s">
        <v>131</v>
      </c>
      <c r="BA103" t="s">
        <v>93</v>
      </c>
      <c r="BB103" s="1">
        <v>36432</v>
      </c>
      <c r="BC103">
        <v>5107180</v>
      </c>
      <c r="BD103">
        <v>1134684.6399999999</v>
      </c>
      <c r="BE103">
        <v>11346.8464</v>
      </c>
      <c r="BF103" t="s">
        <v>70</v>
      </c>
      <c r="BG103">
        <v>1.4311100000000001</v>
      </c>
      <c r="BH103">
        <v>2.3772999999999999E-2</v>
      </c>
    </row>
    <row r="104" spans="1:60" ht="15" customHeight="1" x14ac:dyDescent="0.25">
      <c r="A104" t="s">
        <v>145</v>
      </c>
      <c r="B104">
        <v>0</v>
      </c>
      <c r="C104">
        <v>0</v>
      </c>
      <c r="D104">
        <v>0</v>
      </c>
      <c r="H104" s="7"/>
      <c r="I104" s="7"/>
      <c r="J104" s="7"/>
      <c r="K104" s="7">
        <f>Tabela1[[#This Row],[PLANO DE GESTAO MUNI]]</f>
        <v>0</v>
      </c>
      <c r="L104" s="8">
        <f>SUM(Tabela1[[#This Row],[Calculo PEC]:[Cálculo PG]])</f>
        <v>0</v>
      </c>
      <c r="N104">
        <v>103</v>
      </c>
      <c r="O104" t="s">
        <v>8</v>
      </c>
      <c r="P104">
        <v>79</v>
      </c>
      <c r="Q104">
        <v>2320</v>
      </c>
      <c r="R104">
        <v>0</v>
      </c>
      <c r="S104" t="s">
        <v>311</v>
      </c>
      <c r="T104" s="9" t="s">
        <v>808</v>
      </c>
      <c r="U104" t="s">
        <v>310</v>
      </c>
      <c r="V104" t="s">
        <v>809</v>
      </c>
      <c r="W104" s="1">
        <v>37162</v>
      </c>
      <c r="X104" t="s">
        <v>183</v>
      </c>
      <c r="Y104" t="s">
        <v>444</v>
      </c>
      <c r="Z104" t="s">
        <v>469</v>
      </c>
      <c r="AA104" t="s">
        <v>446</v>
      </c>
      <c r="AB104" t="s">
        <v>810</v>
      </c>
      <c r="AC104" t="s">
        <v>810</v>
      </c>
      <c r="AD104" t="s">
        <v>811</v>
      </c>
      <c r="AE104" t="s">
        <v>446</v>
      </c>
      <c r="AF104" t="s">
        <v>70</v>
      </c>
      <c r="AG104" t="s">
        <v>70</v>
      </c>
      <c r="AH104">
        <v>80641.5861</v>
      </c>
      <c r="AI104">
        <v>806.41589999999997</v>
      </c>
      <c r="AJ104" t="s">
        <v>70</v>
      </c>
      <c r="AK104" t="s">
        <v>445</v>
      </c>
      <c r="AL104" t="s">
        <v>812</v>
      </c>
      <c r="AM104" t="s">
        <v>446</v>
      </c>
      <c r="AN104" t="s">
        <v>813</v>
      </c>
      <c r="AO104">
        <v>0</v>
      </c>
      <c r="AP104">
        <v>0</v>
      </c>
      <c r="AQ104" t="s">
        <v>452</v>
      </c>
      <c r="AR104" s="1">
        <v>45798</v>
      </c>
      <c r="AS104" t="s">
        <v>452</v>
      </c>
      <c r="AT104" s="1">
        <v>45798</v>
      </c>
      <c r="AU104">
        <v>6.7298999999999998E-2</v>
      </c>
      <c r="AV104">
        <v>3.1546409999999998</v>
      </c>
      <c r="AW104">
        <v>120</v>
      </c>
      <c r="AX104">
        <v>2486</v>
      </c>
      <c r="AY104">
        <v>6</v>
      </c>
      <c r="AZ104" t="s">
        <v>83</v>
      </c>
      <c r="BA104" t="s">
        <v>84</v>
      </c>
      <c r="BB104" s="1">
        <v>36432</v>
      </c>
      <c r="BC104">
        <v>5103106</v>
      </c>
      <c r="BD104">
        <v>1654972.8389999999</v>
      </c>
      <c r="BE104">
        <v>16549.72839</v>
      </c>
      <c r="BF104" t="s">
        <v>70</v>
      </c>
      <c r="BG104">
        <v>3.1315119999999999</v>
      </c>
      <c r="BH104">
        <v>4.3526000000000002E-2</v>
      </c>
    </row>
    <row r="105" spans="1:60" ht="15" customHeight="1" x14ac:dyDescent="0.25">
      <c r="A105" t="s">
        <v>375</v>
      </c>
      <c r="B105">
        <v>0</v>
      </c>
      <c r="C105">
        <v>0</v>
      </c>
      <c r="D105">
        <v>0</v>
      </c>
      <c r="H105" s="7"/>
      <c r="I105" s="7"/>
      <c r="J105" s="7"/>
      <c r="K105" s="7">
        <f>Tabela1[[#This Row],[PLANO DE GESTAO MUNI]]</f>
        <v>0</v>
      </c>
      <c r="L105" s="8">
        <f>SUM(Tabela1[[#This Row],[Calculo PEC]:[Cálculo PG]])</f>
        <v>0</v>
      </c>
      <c r="N105">
        <v>104</v>
      </c>
      <c r="O105" t="s">
        <v>8</v>
      </c>
      <c r="P105">
        <v>80</v>
      </c>
      <c r="Q105">
        <v>2321</v>
      </c>
      <c r="R105">
        <v>124</v>
      </c>
      <c r="S105" t="s">
        <v>814</v>
      </c>
      <c r="T105" t="s">
        <v>815</v>
      </c>
      <c r="U105" t="s">
        <v>442</v>
      </c>
      <c r="V105" t="s">
        <v>816</v>
      </c>
      <c r="W105" s="1">
        <v>45268</v>
      </c>
      <c r="X105" t="s">
        <v>186</v>
      </c>
      <c r="Y105" t="s">
        <v>444</v>
      </c>
      <c r="Z105" t="s">
        <v>445</v>
      </c>
      <c r="AA105" t="s">
        <v>445</v>
      </c>
      <c r="AB105" t="s">
        <v>481</v>
      </c>
      <c r="AC105" t="s">
        <v>481</v>
      </c>
      <c r="AD105">
        <v>16.533100000000001</v>
      </c>
      <c r="AE105" t="s">
        <v>445</v>
      </c>
      <c r="AF105" t="s">
        <v>446</v>
      </c>
      <c r="AG105" t="s">
        <v>446</v>
      </c>
      <c r="AH105">
        <v>15.4238</v>
      </c>
      <c r="AI105">
        <v>0.1542</v>
      </c>
      <c r="AJ105" t="s">
        <v>446</v>
      </c>
      <c r="AK105" t="s">
        <v>469</v>
      </c>
      <c r="AL105" t="s">
        <v>446</v>
      </c>
      <c r="AM105" t="s">
        <v>446</v>
      </c>
      <c r="AN105" t="s">
        <v>70</v>
      </c>
      <c r="AO105">
        <v>0</v>
      </c>
      <c r="AP105">
        <v>0</v>
      </c>
      <c r="AQ105" t="s">
        <v>452</v>
      </c>
      <c r="AR105" s="1">
        <v>45798</v>
      </c>
      <c r="AS105" t="s">
        <v>452</v>
      </c>
      <c r="AT105" s="1">
        <v>45798</v>
      </c>
      <c r="AU105">
        <v>1.2999999999999999E-5</v>
      </c>
      <c r="AV105">
        <v>1.4335000000000001E-2</v>
      </c>
      <c r="AW105">
        <v>114</v>
      </c>
      <c r="AX105">
        <v>2480</v>
      </c>
      <c r="AY105">
        <v>96</v>
      </c>
      <c r="AZ105" t="s">
        <v>159</v>
      </c>
      <c r="BA105" t="s">
        <v>160</v>
      </c>
      <c r="BB105" s="1">
        <v>32693</v>
      </c>
      <c r="BC105">
        <v>5107602</v>
      </c>
      <c r="BD105">
        <v>482792.86969999998</v>
      </c>
      <c r="BE105">
        <v>4827.9286970000003</v>
      </c>
      <c r="BF105" t="s">
        <v>70</v>
      </c>
      <c r="BG105">
        <v>1.4335000000000001E-2</v>
      </c>
      <c r="BH105">
        <v>1.2999999999999999E-5</v>
      </c>
    </row>
    <row r="106" spans="1:60" ht="15" customHeight="1" x14ac:dyDescent="0.25">
      <c r="A106" t="s">
        <v>158</v>
      </c>
      <c r="B106">
        <v>0</v>
      </c>
      <c r="C106">
        <v>0</v>
      </c>
      <c r="D106">
        <v>0</v>
      </c>
      <c r="E106">
        <v>2</v>
      </c>
      <c r="F106">
        <v>0</v>
      </c>
      <c r="G106">
        <v>0</v>
      </c>
      <c r="H106" s="7">
        <v>2</v>
      </c>
      <c r="I106" s="7">
        <f>Tabela1[[#This Row],[PARTICIPAÇÃO EFETIVA CONSELHO SOMA DE UC]]/Tabela1[[#This Row],[TOTAL de UC]]</f>
        <v>0</v>
      </c>
      <c r="J106" s="7"/>
      <c r="K106" s="7">
        <f>Tabela1[[#This Row],[PLANO DE GESTAO MUNI]]</f>
        <v>0</v>
      </c>
      <c r="L106" s="8">
        <f>SUM(Tabela1[[#This Row],[Calculo PEC]:[Cálculo PG]])</f>
        <v>0</v>
      </c>
      <c r="N106">
        <v>105</v>
      </c>
      <c r="O106" t="s">
        <v>8</v>
      </c>
      <c r="P106">
        <v>81</v>
      </c>
      <c r="Q106">
        <v>2325</v>
      </c>
      <c r="R106">
        <v>0</v>
      </c>
      <c r="S106" t="s">
        <v>273</v>
      </c>
      <c r="T106" s="9" t="s">
        <v>817</v>
      </c>
      <c r="U106" t="s">
        <v>442</v>
      </c>
      <c r="V106" s="9" t="s">
        <v>818</v>
      </c>
      <c r="W106" s="1">
        <v>37572</v>
      </c>
      <c r="X106" t="s">
        <v>183</v>
      </c>
      <c r="Y106" t="s">
        <v>444</v>
      </c>
      <c r="Z106" t="s">
        <v>445</v>
      </c>
      <c r="AA106" t="s">
        <v>446</v>
      </c>
      <c r="AB106" t="s">
        <v>481</v>
      </c>
      <c r="AC106" t="s">
        <v>481</v>
      </c>
      <c r="AD106" t="s">
        <v>819</v>
      </c>
      <c r="AE106" t="s">
        <v>446</v>
      </c>
      <c r="AF106" t="s">
        <v>458</v>
      </c>
      <c r="AG106" t="s">
        <v>458</v>
      </c>
      <c r="AH106">
        <v>6481.7569000000003</v>
      </c>
      <c r="AI106">
        <v>64.817599999999999</v>
      </c>
      <c r="AJ106" t="s">
        <v>446</v>
      </c>
      <c r="AK106" t="s">
        <v>445</v>
      </c>
      <c r="AL106" t="s">
        <v>820</v>
      </c>
      <c r="AM106" t="s">
        <v>446</v>
      </c>
      <c r="AN106" s="9" t="s">
        <v>821</v>
      </c>
      <c r="AO106">
        <v>0</v>
      </c>
      <c r="AP106">
        <v>0</v>
      </c>
      <c r="AQ106" t="s">
        <v>452</v>
      </c>
      <c r="AR106" s="1">
        <v>45798</v>
      </c>
      <c r="AS106" t="s">
        <v>452</v>
      </c>
      <c r="AT106" s="1">
        <v>45798</v>
      </c>
      <c r="AU106">
        <v>5.4850000000000003E-3</v>
      </c>
      <c r="AV106">
        <v>0.63717699999999999</v>
      </c>
      <c r="AW106">
        <v>114</v>
      </c>
      <c r="AX106">
        <v>2480</v>
      </c>
      <c r="AY106">
        <v>96</v>
      </c>
      <c r="AZ106" t="s">
        <v>159</v>
      </c>
      <c r="BA106" t="s">
        <v>160</v>
      </c>
      <c r="BB106" s="1">
        <v>32693</v>
      </c>
      <c r="BC106">
        <v>5107602</v>
      </c>
      <c r="BD106">
        <v>482792.86969999998</v>
      </c>
      <c r="BE106">
        <v>4827.9286970000003</v>
      </c>
      <c r="BF106" t="s">
        <v>70</v>
      </c>
      <c r="BG106">
        <v>0.64272300000000004</v>
      </c>
      <c r="BH106">
        <v>5.2680000000000001E-3</v>
      </c>
    </row>
    <row r="107" spans="1:60" ht="15" customHeight="1" x14ac:dyDescent="0.25">
      <c r="A107" t="s">
        <v>49</v>
      </c>
      <c r="B107">
        <v>0</v>
      </c>
      <c r="C107">
        <v>0</v>
      </c>
      <c r="D107">
        <v>0</v>
      </c>
      <c r="H107" s="7"/>
      <c r="I107" s="7"/>
      <c r="J107" s="7"/>
      <c r="K107" s="7">
        <f>Tabela1[[#This Row],[PLANO DE GESTAO MUNI]]</f>
        <v>0</v>
      </c>
      <c r="L107" s="8">
        <f>SUM(Tabela1[[#This Row],[Calculo PEC]:[Cálculo PG]])</f>
        <v>0</v>
      </c>
      <c r="N107">
        <v>106</v>
      </c>
      <c r="O107" t="s">
        <v>8</v>
      </c>
      <c r="P107">
        <v>82</v>
      </c>
      <c r="Q107">
        <v>2326</v>
      </c>
      <c r="R107">
        <v>125</v>
      </c>
      <c r="S107" t="s">
        <v>822</v>
      </c>
      <c r="T107" t="s">
        <v>823</v>
      </c>
      <c r="U107" t="s">
        <v>442</v>
      </c>
      <c r="V107" t="s">
        <v>824</v>
      </c>
      <c r="W107" s="1">
        <v>45021</v>
      </c>
      <c r="X107" t="s">
        <v>186</v>
      </c>
      <c r="Y107" t="s">
        <v>444</v>
      </c>
      <c r="Z107" t="s">
        <v>445</v>
      </c>
      <c r="AA107" t="s">
        <v>445</v>
      </c>
      <c r="AB107" t="s">
        <v>481</v>
      </c>
      <c r="AC107" t="s">
        <v>481</v>
      </c>
      <c r="AD107">
        <v>6.4271000000000003</v>
      </c>
      <c r="AE107" t="s">
        <v>445</v>
      </c>
      <c r="AF107" t="s">
        <v>446</v>
      </c>
      <c r="AG107" t="s">
        <v>446</v>
      </c>
      <c r="AH107">
        <v>6.4318</v>
      </c>
      <c r="AI107">
        <v>6.4299999999999996E-2</v>
      </c>
      <c r="AJ107" t="s">
        <v>446</v>
      </c>
      <c r="AK107" t="s">
        <v>469</v>
      </c>
      <c r="AL107" t="s">
        <v>446</v>
      </c>
      <c r="AM107" t="s">
        <v>445</v>
      </c>
      <c r="AN107" t="s">
        <v>70</v>
      </c>
      <c r="AO107">
        <v>0</v>
      </c>
      <c r="AP107">
        <v>0</v>
      </c>
      <c r="AQ107" t="s">
        <v>452</v>
      </c>
      <c r="AR107" s="1">
        <v>45798</v>
      </c>
      <c r="AS107" t="s">
        <v>452</v>
      </c>
      <c r="AT107" s="1">
        <v>45798</v>
      </c>
      <c r="AU107">
        <v>5.0000000000000004E-6</v>
      </c>
      <c r="AV107">
        <v>1.2165E-2</v>
      </c>
      <c r="AW107">
        <v>114</v>
      </c>
      <c r="AX107">
        <v>2480</v>
      </c>
      <c r="AY107">
        <v>96</v>
      </c>
      <c r="AZ107" t="s">
        <v>159</v>
      </c>
      <c r="BA107" t="s">
        <v>160</v>
      </c>
      <c r="BB107" s="1">
        <v>32693</v>
      </c>
      <c r="BC107">
        <v>5107602</v>
      </c>
      <c r="BD107">
        <v>482792.86969999998</v>
      </c>
      <c r="BE107">
        <v>4827.9286970000003</v>
      </c>
      <c r="BF107" t="s">
        <v>70</v>
      </c>
      <c r="BG107">
        <v>1.2165E-2</v>
      </c>
      <c r="BH107">
        <v>5.0000000000000004E-6</v>
      </c>
    </row>
    <row r="108" spans="1:60" ht="15" customHeight="1" x14ac:dyDescent="0.25">
      <c r="A108" t="s">
        <v>35</v>
      </c>
      <c r="B108">
        <v>0</v>
      </c>
      <c r="C108">
        <v>0</v>
      </c>
      <c r="D108">
        <v>0</v>
      </c>
      <c r="H108" s="7"/>
      <c r="I108" s="7"/>
      <c r="J108" s="7"/>
      <c r="K108" s="7">
        <f>Tabela1[[#This Row],[PLANO DE GESTAO MUNI]]</f>
        <v>0</v>
      </c>
      <c r="L108" s="8">
        <f>SUM(Tabela1[[#This Row],[Calculo PEC]:[Cálculo PG]])</f>
        <v>0</v>
      </c>
      <c r="N108">
        <v>107</v>
      </c>
      <c r="O108" t="s">
        <v>8</v>
      </c>
      <c r="P108">
        <v>84</v>
      </c>
      <c r="Q108">
        <v>2328</v>
      </c>
      <c r="R108">
        <v>97</v>
      </c>
      <c r="S108" t="s">
        <v>825</v>
      </c>
      <c r="T108" t="s">
        <v>826</v>
      </c>
      <c r="U108" t="s">
        <v>442</v>
      </c>
      <c r="V108" t="s">
        <v>827</v>
      </c>
      <c r="W108" s="1">
        <v>45021</v>
      </c>
      <c r="X108" t="s">
        <v>186</v>
      </c>
      <c r="Y108" t="s">
        <v>828</v>
      </c>
      <c r="Z108" t="s">
        <v>445</v>
      </c>
      <c r="AA108" t="s">
        <v>445</v>
      </c>
      <c r="AB108" t="s">
        <v>481</v>
      </c>
      <c r="AC108" t="s">
        <v>481</v>
      </c>
      <c r="AD108">
        <v>8.0299999999999994</v>
      </c>
      <c r="AE108" t="s">
        <v>445</v>
      </c>
      <c r="AF108" t="s">
        <v>458</v>
      </c>
      <c r="AG108" t="s">
        <v>458</v>
      </c>
      <c r="AH108">
        <v>8.0387000000000004</v>
      </c>
      <c r="AI108">
        <v>8.0399999999999999E-2</v>
      </c>
      <c r="AJ108" t="s">
        <v>70</v>
      </c>
      <c r="AK108" t="s">
        <v>469</v>
      </c>
      <c r="AL108" t="s">
        <v>446</v>
      </c>
      <c r="AM108" t="s">
        <v>446</v>
      </c>
      <c r="AN108" t="s">
        <v>70</v>
      </c>
      <c r="AO108">
        <v>0</v>
      </c>
      <c r="AP108">
        <v>0</v>
      </c>
      <c r="AQ108" t="s">
        <v>452</v>
      </c>
      <c r="AR108" s="1">
        <v>45798</v>
      </c>
      <c r="AS108" t="s">
        <v>452</v>
      </c>
      <c r="AT108" s="1">
        <v>45798</v>
      </c>
      <c r="AU108">
        <v>6.9999999999999999E-6</v>
      </c>
      <c r="AV108">
        <v>1.1958999999999999E-2</v>
      </c>
      <c r="AW108">
        <v>114</v>
      </c>
      <c r="AX108">
        <v>2480</v>
      </c>
      <c r="AY108">
        <v>96</v>
      </c>
      <c r="AZ108" t="s">
        <v>159</v>
      </c>
      <c r="BA108" t="s">
        <v>160</v>
      </c>
      <c r="BB108" s="1">
        <v>32693</v>
      </c>
      <c r="BC108">
        <v>5107602</v>
      </c>
      <c r="BD108">
        <v>482792.86969999998</v>
      </c>
      <c r="BE108">
        <v>4827.9286970000003</v>
      </c>
      <c r="BF108" t="s">
        <v>70</v>
      </c>
      <c r="BG108">
        <v>1.1958999999999999E-2</v>
      </c>
      <c r="BH108">
        <v>6.9999999999999999E-6</v>
      </c>
    </row>
    <row r="109" spans="1:60" ht="15" customHeight="1" x14ac:dyDescent="0.25">
      <c r="A109" t="s">
        <v>376</v>
      </c>
      <c r="B109">
        <v>0</v>
      </c>
      <c r="C109">
        <v>0</v>
      </c>
      <c r="D109">
        <v>0</v>
      </c>
      <c r="H109" s="7"/>
      <c r="I109" s="7"/>
      <c r="J109" s="7"/>
      <c r="K109" s="7">
        <f>Tabela1[[#This Row],[PLANO DE GESTAO MUNI]]</f>
        <v>0</v>
      </c>
      <c r="L109" s="8">
        <f>SUM(Tabela1[[#This Row],[Calculo PEC]:[Cálculo PG]])</f>
        <v>0</v>
      </c>
      <c r="N109">
        <v>108</v>
      </c>
      <c r="O109" t="s">
        <v>8</v>
      </c>
      <c r="P109">
        <v>85</v>
      </c>
      <c r="Q109">
        <v>2329</v>
      </c>
      <c r="R109">
        <v>120</v>
      </c>
      <c r="S109" t="s">
        <v>829</v>
      </c>
      <c r="T109" t="s">
        <v>830</v>
      </c>
      <c r="U109" t="s">
        <v>442</v>
      </c>
      <c r="V109" t="s">
        <v>831</v>
      </c>
      <c r="W109" s="1">
        <v>41983</v>
      </c>
      <c r="X109" t="s">
        <v>186</v>
      </c>
      <c r="Y109" t="s">
        <v>444</v>
      </c>
      <c r="Z109" t="s">
        <v>445</v>
      </c>
      <c r="AA109" t="s">
        <v>445</v>
      </c>
      <c r="AB109" t="s">
        <v>832</v>
      </c>
      <c r="AC109" t="s">
        <v>832</v>
      </c>
      <c r="AD109" t="s">
        <v>70</v>
      </c>
      <c r="AE109" t="s">
        <v>445</v>
      </c>
      <c r="AF109" t="s">
        <v>446</v>
      </c>
      <c r="AG109" t="s">
        <v>446</v>
      </c>
      <c r="AH109">
        <v>106.0197</v>
      </c>
      <c r="AI109">
        <v>1.0602</v>
      </c>
      <c r="AJ109" t="s">
        <v>445</v>
      </c>
      <c r="AK109" t="s">
        <v>445</v>
      </c>
      <c r="AL109" t="s">
        <v>446</v>
      </c>
      <c r="AM109" t="s">
        <v>445</v>
      </c>
      <c r="AN109" t="s">
        <v>70</v>
      </c>
      <c r="AO109">
        <v>0</v>
      </c>
      <c r="AP109">
        <v>0</v>
      </c>
      <c r="AQ109" t="s">
        <v>452</v>
      </c>
      <c r="AR109" s="1">
        <v>45798</v>
      </c>
      <c r="AS109" t="s">
        <v>452</v>
      </c>
      <c r="AT109" s="1">
        <v>45798</v>
      </c>
      <c r="AU109">
        <v>8.7999999999999998E-5</v>
      </c>
      <c r="AV109">
        <v>6.6123000000000001E-2</v>
      </c>
      <c r="AW109">
        <v>32</v>
      </c>
      <c r="AX109">
        <v>2388</v>
      </c>
      <c r="AY109">
        <v>50</v>
      </c>
      <c r="AZ109" t="s">
        <v>388</v>
      </c>
      <c r="BA109" t="s">
        <v>833</v>
      </c>
      <c r="BB109" s="1">
        <v>37286</v>
      </c>
      <c r="BC109">
        <v>5107909</v>
      </c>
      <c r="BD109">
        <v>399039.12719999999</v>
      </c>
      <c r="BE109">
        <v>3990.3912719999998</v>
      </c>
      <c r="BF109" t="s">
        <v>70</v>
      </c>
      <c r="BG109">
        <v>6.6123000000000001E-2</v>
      </c>
      <c r="BH109">
        <v>8.7999999999999998E-5</v>
      </c>
    </row>
    <row r="110" spans="1:60" ht="15" customHeight="1" x14ac:dyDescent="0.25">
      <c r="A110" t="s">
        <v>209</v>
      </c>
      <c r="B110">
        <v>0</v>
      </c>
      <c r="C110">
        <v>0</v>
      </c>
      <c r="D110">
        <v>0</v>
      </c>
      <c r="E110">
        <v>1</v>
      </c>
      <c r="F110">
        <v>0</v>
      </c>
      <c r="G110">
        <v>0</v>
      </c>
      <c r="H110" s="7">
        <v>1</v>
      </c>
      <c r="I110" s="7">
        <f>Tabela1[[#This Row],[PARTICIPAÇÃO EFETIVA CONSELHO SOMA DE UC]]/Tabela1[[#This Row],[TOTAL de UC]]</f>
        <v>0</v>
      </c>
      <c r="J110" s="7"/>
      <c r="K110" s="7">
        <f>Tabela1[[#This Row],[PLANO DE GESTAO MUNI]]</f>
        <v>0</v>
      </c>
      <c r="L110" s="8">
        <f>SUM(Tabela1[[#This Row],[Calculo PEC]:[Cálculo PG]])</f>
        <v>0</v>
      </c>
      <c r="N110">
        <v>109</v>
      </c>
      <c r="O110" t="s">
        <v>8</v>
      </c>
      <c r="P110">
        <v>86</v>
      </c>
      <c r="Q110">
        <v>2330</v>
      </c>
      <c r="R110">
        <v>0</v>
      </c>
      <c r="S110" t="s">
        <v>834</v>
      </c>
      <c r="T110" t="s">
        <v>835</v>
      </c>
      <c r="U110" t="s">
        <v>442</v>
      </c>
      <c r="V110" t="s">
        <v>836</v>
      </c>
      <c r="W110" s="1">
        <v>45461</v>
      </c>
      <c r="X110" t="s">
        <v>186</v>
      </c>
      <c r="Y110" t="s">
        <v>444</v>
      </c>
      <c r="Z110" t="s">
        <v>445</v>
      </c>
      <c r="AA110" t="s">
        <v>469</v>
      </c>
      <c r="AB110" t="s">
        <v>481</v>
      </c>
      <c r="AC110" t="s">
        <v>481</v>
      </c>
      <c r="AD110">
        <v>64</v>
      </c>
      <c r="AE110" t="s">
        <v>445</v>
      </c>
      <c r="AF110" t="s">
        <v>458</v>
      </c>
      <c r="AG110" t="s">
        <v>458</v>
      </c>
      <c r="AH110">
        <v>64.325699999999998</v>
      </c>
      <c r="AI110">
        <v>0.64329999999999998</v>
      </c>
      <c r="AJ110" t="s">
        <v>446</v>
      </c>
      <c r="AK110" t="s">
        <v>445</v>
      </c>
      <c r="AL110" t="s">
        <v>445</v>
      </c>
      <c r="AM110" t="s">
        <v>445</v>
      </c>
      <c r="AN110" t="s">
        <v>70</v>
      </c>
      <c r="AO110">
        <v>0</v>
      </c>
      <c r="AP110">
        <v>0</v>
      </c>
      <c r="AQ110" t="s">
        <v>452</v>
      </c>
      <c r="AR110" s="1">
        <v>45798</v>
      </c>
      <c r="AS110" t="s">
        <v>452</v>
      </c>
      <c r="AT110" s="1">
        <v>45798</v>
      </c>
      <c r="AU110">
        <v>5.3999999999999998E-5</v>
      </c>
      <c r="AV110">
        <v>4.7701E-2</v>
      </c>
      <c r="AW110">
        <v>114</v>
      </c>
      <c r="AX110">
        <v>2480</v>
      </c>
      <c r="AY110">
        <v>96</v>
      </c>
      <c r="AZ110" t="s">
        <v>159</v>
      </c>
      <c r="BA110" t="s">
        <v>160</v>
      </c>
      <c r="BB110" s="1">
        <v>32693</v>
      </c>
      <c r="BC110">
        <v>5107602</v>
      </c>
      <c r="BD110">
        <v>482792.86969999998</v>
      </c>
      <c r="BE110">
        <v>4827.9286970000003</v>
      </c>
      <c r="BF110" t="s">
        <v>70</v>
      </c>
      <c r="BG110">
        <v>4.7701E-2</v>
      </c>
      <c r="BH110">
        <v>5.3999999999999998E-5</v>
      </c>
    </row>
    <row r="111" spans="1:60" ht="15" customHeight="1" x14ac:dyDescent="0.25">
      <c r="A111" t="s">
        <v>175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1</v>
      </c>
      <c r="H111" s="7">
        <v>1</v>
      </c>
      <c r="I111" s="7">
        <f>Tabela1[[#This Row],[PARTICIPAÇÃO EFETIVA CONSELHO SOMA DE UC]]/Tabela1[[#This Row],[TOTAL de UC]]</f>
        <v>0</v>
      </c>
      <c r="J111" s="7"/>
      <c r="K111" s="7">
        <f>Tabela1[[#This Row],[PLANO DE GESTAO MUNI]]</f>
        <v>0</v>
      </c>
      <c r="L111" s="8">
        <f>SUM(Tabela1[[#This Row],[Calculo PEC]:[Cálculo PG]])</f>
        <v>0</v>
      </c>
      <c r="N111">
        <v>110</v>
      </c>
      <c r="O111" t="s">
        <v>8</v>
      </c>
      <c r="P111">
        <v>87</v>
      </c>
      <c r="Q111">
        <v>2331</v>
      </c>
      <c r="R111">
        <v>0</v>
      </c>
      <c r="S111" t="s">
        <v>251</v>
      </c>
      <c r="T111" s="9" t="s">
        <v>837</v>
      </c>
      <c r="U111" t="s">
        <v>247</v>
      </c>
      <c r="V111" s="9" t="s">
        <v>838</v>
      </c>
      <c r="W111" s="1">
        <v>36686</v>
      </c>
      <c r="X111" t="s">
        <v>183</v>
      </c>
      <c r="Y111" t="s">
        <v>461</v>
      </c>
      <c r="Z111" t="s">
        <v>469</v>
      </c>
      <c r="AA111" t="s">
        <v>446</v>
      </c>
      <c r="AB111" t="s">
        <v>839</v>
      </c>
      <c r="AC111" t="s">
        <v>839</v>
      </c>
      <c r="AD111" t="s">
        <v>840</v>
      </c>
      <c r="AE111" t="s">
        <v>70</v>
      </c>
      <c r="AF111" t="s">
        <v>70</v>
      </c>
      <c r="AG111" t="s">
        <v>70</v>
      </c>
      <c r="AH111">
        <v>4858.2852000000003</v>
      </c>
      <c r="AI111">
        <v>48.582900000000002</v>
      </c>
      <c r="AJ111" t="s">
        <v>841</v>
      </c>
      <c r="AK111" t="s">
        <v>469</v>
      </c>
      <c r="AL111" t="s">
        <v>458</v>
      </c>
      <c r="AM111" t="s">
        <v>70</v>
      </c>
      <c r="AN111" t="s">
        <v>458</v>
      </c>
      <c r="AO111">
        <v>0</v>
      </c>
      <c r="AP111">
        <v>0</v>
      </c>
      <c r="AQ111" t="s">
        <v>452</v>
      </c>
      <c r="AR111" s="1">
        <v>45798</v>
      </c>
      <c r="AS111" t="s">
        <v>452</v>
      </c>
      <c r="AT111" s="1">
        <v>45798</v>
      </c>
      <c r="AU111">
        <v>4.104E-3</v>
      </c>
      <c r="AV111">
        <v>1.37334</v>
      </c>
      <c r="AW111">
        <v>9</v>
      </c>
      <c r="AX111">
        <v>2364</v>
      </c>
      <c r="AY111">
        <v>95</v>
      </c>
      <c r="AZ111" t="s">
        <v>166</v>
      </c>
      <c r="BA111" t="s">
        <v>70</v>
      </c>
      <c r="BB111" t="s">
        <v>71</v>
      </c>
      <c r="BC111">
        <v>5107800</v>
      </c>
      <c r="BD111">
        <v>951757.76280000003</v>
      </c>
      <c r="BE111">
        <v>9517.5776279999991</v>
      </c>
      <c r="BF111" t="s">
        <v>70</v>
      </c>
      <c r="BG111">
        <v>1.117899</v>
      </c>
      <c r="BH111">
        <v>3.3289999999999999E-3</v>
      </c>
    </row>
    <row r="112" spans="1:60" ht="15" customHeight="1" x14ac:dyDescent="0.25">
      <c r="A112" t="s">
        <v>377</v>
      </c>
      <c r="B112">
        <v>0</v>
      </c>
      <c r="C112">
        <v>0</v>
      </c>
      <c r="D112">
        <v>0</v>
      </c>
      <c r="H112" s="7"/>
      <c r="I112" s="7"/>
      <c r="J112" s="7"/>
      <c r="K112" s="7">
        <f>Tabela1[[#This Row],[PLANO DE GESTAO MUNI]]</f>
        <v>0</v>
      </c>
      <c r="L112" s="8">
        <f>SUM(Tabela1[[#This Row],[Calculo PEC]:[Cálculo PG]])</f>
        <v>0</v>
      </c>
      <c r="N112">
        <v>111</v>
      </c>
      <c r="O112" t="s">
        <v>8</v>
      </c>
      <c r="P112">
        <v>87</v>
      </c>
      <c r="Q112">
        <v>2331</v>
      </c>
      <c r="R112">
        <v>0</v>
      </c>
      <c r="S112" t="s">
        <v>251</v>
      </c>
      <c r="T112" s="9" t="s">
        <v>837</v>
      </c>
      <c r="U112" t="s">
        <v>247</v>
      </c>
      <c r="V112" s="9" t="s">
        <v>838</v>
      </c>
      <c r="W112" s="1">
        <v>36686</v>
      </c>
      <c r="X112" t="s">
        <v>183</v>
      </c>
      <c r="Y112" t="s">
        <v>461</v>
      </c>
      <c r="Z112" t="s">
        <v>469</v>
      </c>
      <c r="AA112" t="s">
        <v>446</v>
      </c>
      <c r="AB112" t="s">
        <v>839</v>
      </c>
      <c r="AC112" t="s">
        <v>839</v>
      </c>
      <c r="AD112" t="s">
        <v>840</v>
      </c>
      <c r="AE112" t="s">
        <v>70</v>
      </c>
      <c r="AF112" t="s">
        <v>70</v>
      </c>
      <c r="AG112" t="s">
        <v>70</v>
      </c>
      <c r="AH112">
        <v>4858.2852000000003</v>
      </c>
      <c r="AI112">
        <v>48.582900000000002</v>
      </c>
      <c r="AJ112" t="s">
        <v>841</v>
      </c>
      <c r="AK112" t="s">
        <v>469</v>
      </c>
      <c r="AL112" t="s">
        <v>458</v>
      </c>
      <c r="AM112" t="s">
        <v>70</v>
      </c>
      <c r="AN112" t="s">
        <v>458</v>
      </c>
      <c r="AO112">
        <v>0</v>
      </c>
      <c r="AP112">
        <v>0</v>
      </c>
      <c r="AQ112" t="s">
        <v>452</v>
      </c>
      <c r="AR112" s="1">
        <v>45798</v>
      </c>
      <c r="AS112" t="s">
        <v>452</v>
      </c>
      <c r="AT112" s="1">
        <v>45798</v>
      </c>
      <c r="AU112">
        <v>4.104E-3</v>
      </c>
      <c r="AV112">
        <v>1.37334</v>
      </c>
      <c r="AW112">
        <v>117</v>
      </c>
      <c r="AX112">
        <v>2483</v>
      </c>
      <c r="AY112">
        <v>26</v>
      </c>
      <c r="AZ112" t="s">
        <v>30</v>
      </c>
      <c r="BA112" t="s">
        <v>31</v>
      </c>
      <c r="BB112" s="1">
        <v>23326</v>
      </c>
      <c r="BC112">
        <v>5101605</v>
      </c>
      <c r="BD112">
        <v>1137487.7749999999</v>
      </c>
      <c r="BE112">
        <v>11374.87775</v>
      </c>
      <c r="BF112" t="s">
        <v>70</v>
      </c>
      <c r="BG112">
        <v>0.26765499999999998</v>
      </c>
      <c r="BH112">
        <v>7.7499999999999997E-4</v>
      </c>
    </row>
    <row r="113" spans="1:60" ht="15" customHeight="1" x14ac:dyDescent="0.25">
      <c r="A113" t="s">
        <v>201</v>
      </c>
      <c r="B113">
        <v>0</v>
      </c>
      <c r="C113">
        <v>0</v>
      </c>
      <c r="D113">
        <v>0</v>
      </c>
      <c r="E113">
        <v>1</v>
      </c>
      <c r="F113">
        <v>0</v>
      </c>
      <c r="G113">
        <v>1</v>
      </c>
      <c r="H113" s="7">
        <v>2</v>
      </c>
      <c r="I113" s="7">
        <f>Tabela1[[#This Row],[PARTICIPAÇÃO EFETIVA CONSELHO SOMA DE UC]]/Tabela1[[#This Row],[TOTAL de UC]]</f>
        <v>0</v>
      </c>
      <c r="J113" s="7"/>
      <c r="K113" s="7">
        <f>Tabela1[[#This Row],[PLANO DE GESTAO MUNI]]</f>
        <v>0</v>
      </c>
      <c r="L113" s="8">
        <f>SUM(Tabela1[[#This Row],[Calculo PEC]:[Cálculo PG]])</f>
        <v>0</v>
      </c>
      <c r="N113">
        <v>112</v>
      </c>
      <c r="O113" t="s">
        <v>8</v>
      </c>
      <c r="P113">
        <v>88</v>
      </c>
      <c r="Q113">
        <v>2332</v>
      </c>
      <c r="R113">
        <v>0</v>
      </c>
      <c r="S113" t="s">
        <v>298</v>
      </c>
      <c r="T113" s="9" t="s">
        <v>842</v>
      </c>
      <c r="U113" t="s">
        <v>442</v>
      </c>
      <c r="V113" t="s">
        <v>843</v>
      </c>
      <c r="W113" s="1">
        <v>39226</v>
      </c>
      <c r="X113" t="s">
        <v>186</v>
      </c>
      <c r="Y113" t="s">
        <v>444</v>
      </c>
      <c r="Z113" t="s">
        <v>445</v>
      </c>
      <c r="AA113" t="s">
        <v>70</v>
      </c>
      <c r="AB113" t="s">
        <v>602</v>
      </c>
      <c r="AC113" t="s">
        <v>602</v>
      </c>
      <c r="AD113" t="s">
        <v>844</v>
      </c>
      <c r="AE113" t="s">
        <v>70</v>
      </c>
      <c r="AF113" t="s">
        <v>70</v>
      </c>
      <c r="AG113" t="s">
        <v>70</v>
      </c>
      <c r="AH113">
        <v>44.331499999999998</v>
      </c>
      <c r="AI113">
        <v>0.44330000000000003</v>
      </c>
      <c r="AJ113" t="s">
        <v>70</v>
      </c>
      <c r="AK113" t="s">
        <v>70</v>
      </c>
      <c r="AL113" t="s">
        <v>70</v>
      </c>
      <c r="AM113" t="s">
        <v>70</v>
      </c>
      <c r="AN113" t="s">
        <v>678</v>
      </c>
      <c r="AO113">
        <v>0</v>
      </c>
      <c r="AP113">
        <v>0</v>
      </c>
      <c r="AQ113" t="s">
        <v>452</v>
      </c>
      <c r="AR113" s="1">
        <v>45798</v>
      </c>
      <c r="AS113" t="s">
        <v>452</v>
      </c>
      <c r="AT113" s="1">
        <v>45798</v>
      </c>
      <c r="AU113">
        <v>3.6999999999999998E-5</v>
      </c>
      <c r="AV113">
        <v>3.6603999999999998E-2</v>
      </c>
      <c r="AW113">
        <v>93</v>
      </c>
      <c r="AX113">
        <v>2449</v>
      </c>
      <c r="AY113">
        <v>84</v>
      </c>
      <c r="AZ113" t="s">
        <v>117</v>
      </c>
      <c r="BA113" t="s">
        <v>118</v>
      </c>
      <c r="BB113" s="1">
        <v>35054</v>
      </c>
      <c r="BC113">
        <v>5105580</v>
      </c>
      <c r="BD113">
        <v>1230139.899</v>
      </c>
      <c r="BE113">
        <v>12301.39899</v>
      </c>
      <c r="BF113" t="s">
        <v>70</v>
      </c>
      <c r="BG113">
        <v>3.6603999999999998E-2</v>
      </c>
      <c r="BH113">
        <v>3.6999999999999998E-5</v>
      </c>
    </row>
    <row r="114" spans="1:60" ht="15" customHeight="1" x14ac:dyDescent="0.25">
      <c r="A114" t="s">
        <v>74</v>
      </c>
      <c r="B114">
        <v>0</v>
      </c>
      <c r="C114">
        <v>0</v>
      </c>
      <c r="D114">
        <v>0</v>
      </c>
      <c r="H114" s="7"/>
      <c r="I114" s="7"/>
      <c r="J114" s="7"/>
      <c r="K114" s="7">
        <f>Tabela1[[#This Row],[PLANO DE GESTAO MUNI]]</f>
        <v>0</v>
      </c>
      <c r="L114" s="8">
        <f>SUM(Tabela1[[#This Row],[Calculo PEC]:[Cálculo PG]])</f>
        <v>0</v>
      </c>
      <c r="N114">
        <v>113</v>
      </c>
      <c r="O114" t="s">
        <v>8</v>
      </c>
      <c r="P114">
        <v>89</v>
      </c>
      <c r="Q114">
        <v>2333</v>
      </c>
      <c r="R114">
        <v>0</v>
      </c>
      <c r="S114" t="s">
        <v>245</v>
      </c>
      <c r="T114" s="9" t="s">
        <v>845</v>
      </c>
      <c r="U114" t="s">
        <v>238</v>
      </c>
      <c r="V114" t="s">
        <v>846</v>
      </c>
      <c r="W114" s="1">
        <v>42107</v>
      </c>
      <c r="X114" t="s">
        <v>183</v>
      </c>
      <c r="Y114" t="s">
        <v>444</v>
      </c>
      <c r="Z114" t="s">
        <v>445</v>
      </c>
      <c r="AA114" t="s">
        <v>446</v>
      </c>
      <c r="AB114" t="s">
        <v>570</v>
      </c>
      <c r="AC114" t="s">
        <v>570</v>
      </c>
      <c r="AD114" t="s">
        <v>847</v>
      </c>
      <c r="AE114" t="s">
        <v>469</v>
      </c>
      <c r="AF114" s="10">
        <v>97135.456099999996</v>
      </c>
      <c r="AG114">
        <v>971.35456099999999</v>
      </c>
      <c r="AH114">
        <v>97783.245699999999</v>
      </c>
      <c r="AI114">
        <v>977.83249999999998</v>
      </c>
      <c r="AJ114" t="s">
        <v>70</v>
      </c>
      <c r="AK114" t="s">
        <v>445</v>
      </c>
      <c r="AL114" t="s">
        <v>848</v>
      </c>
      <c r="AM114" t="s">
        <v>70</v>
      </c>
      <c r="AN114" t="s">
        <v>704</v>
      </c>
      <c r="AO114">
        <v>0</v>
      </c>
      <c r="AP114">
        <v>0</v>
      </c>
      <c r="AQ114" t="s">
        <v>452</v>
      </c>
      <c r="AR114" s="1">
        <v>45798</v>
      </c>
      <c r="AS114" t="s">
        <v>452</v>
      </c>
      <c r="AT114" s="1">
        <v>45798</v>
      </c>
      <c r="AU114">
        <v>8.0353999999999995E-2</v>
      </c>
      <c r="AV114">
        <v>1.366355</v>
      </c>
      <c r="AW114">
        <v>78</v>
      </c>
      <c r="AX114">
        <v>2443</v>
      </c>
      <c r="AY114">
        <v>83</v>
      </c>
      <c r="AZ114" t="s">
        <v>20</v>
      </c>
      <c r="BA114" t="s">
        <v>19</v>
      </c>
      <c r="BB114" s="1">
        <v>36125</v>
      </c>
      <c r="BC114">
        <v>5103254</v>
      </c>
      <c r="BD114">
        <v>2798213.3360000001</v>
      </c>
      <c r="BE114">
        <v>27982.13336</v>
      </c>
      <c r="BF114" t="s">
        <v>70</v>
      </c>
      <c r="BG114">
        <v>1.366355</v>
      </c>
      <c r="BH114">
        <v>8.0353999999999995E-2</v>
      </c>
    </row>
    <row r="115" spans="1:60" ht="15" customHeight="1" x14ac:dyDescent="0.25">
      <c r="A115" t="s">
        <v>378</v>
      </c>
      <c r="B115">
        <v>0</v>
      </c>
      <c r="C115">
        <v>0</v>
      </c>
      <c r="D115">
        <v>0</v>
      </c>
      <c r="H115" s="7"/>
      <c r="I115" s="7"/>
      <c r="J115" s="7"/>
      <c r="K115" s="7">
        <f>Tabela1[[#This Row],[PLANO DE GESTAO MUNI]]</f>
        <v>0</v>
      </c>
      <c r="L115" s="8">
        <f>SUM(Tabela1[[#This Row],[Calculo PEC]:[Cálculo PG]])</f>
        <v>0</v>
      </c>
      <c r="N115">
        <v>114</v>
      </c>
      <c r="O115" t="s">
        <v>8</v>
      </c>
      <c r="P115">
        <v>90</v>
      </c>
      <c r="Q115">
        <v>2340</v>
      </c>
      <c r="R115">
        <v>0</v>
      </c>
      <c r="S115" t="s">
        <v>849</v>
      </c>
      <c r="T115" t="s">
        <v>850</v>
      </c>
      <c r="U115" t="s">
        <v>442</v>
      </c>
      <c r="V115" t="s">
        <v>851</v>
      </c>
      <c r="W115" s="1">
        <v>45461</v>
      </c>
      <c r="X115" t="s">
        <v>186</v>
      </c>
      <c r="Y115" t="s">
        <v>852</v>
      </c>
      <c r="Z115" t="s">
        <v>445</v>
      </c>
      <c r="AA115" t="s">
        <v>469</v>
      </c>
      <c r="AB115" t="s">
        <v>481</v>
      </c>
      <c r="AC115" t="s">
        <v>481</v>
      </c>
      <c r="AD115">
        <v>63</v>
      </c>
      <c r="AE115" t="s">
        <v>445</v>
      </c>
      <c r="AF115" t="s">
        <v>458</v>
      </c>
      <c r="AG115" t="s">
        <v>458</v>
      </c>
      <c r="AH115">
        <v>62.4191</v>
      </c>
      <c r="AI115">
        <v>0.62419999999999998</v>
      </c>
      <c r="AJ115" t="s">
        <v>446</v>
      </c>
      <c r="AK115" t="s">
        <v>445</v>
      </c>
      <c r="AL115" t="s">
        <v>445</v>
      </c>
      <c r="AM115" t="s">
        <v>445</v>
      </c>
      <c r="AN115" t="s">
        <v>853</v>
      </c>
      <c r="AO115">
        <v>0</v>
      </c>
      <c r="AP115">
        <v>0</v>
      </c>
      <c r="AQ115" t="s">
        <v>452</v>
      </c>
      <c r="AR115" s="1">
        <v>45798</v>
      </c>
      <c r="AS115" t="s">
        <v>452</v>
      </c>
      <c r="AT115" s="1">
        <v>45798</v>
      </c>
      <c r="AU115">
        <v>5.3000000000000001E-5</v>
      </c>
      <c r="AV115">
        <v>3.6622000000000002E-2</v>
      </c>
      <c r="AW115">
        <v>114</v>
      </c>
      <c r="AX115">
        <v>2480</v>
      </c>
      <c r="AY115">
        <v>96</v>
      </c>
      <c r="AZ115" t="s">
        <v>159</v>
      </c>
      <c r="BA115" t="s">
        <v>160</v>
      </c>
      <c r="BB115" s="1">
        <v>32693</v>
      </c>
      <c r="BC115">
        <v>5107602</v>
      </c>
      <c r="BD115">
        <v>482792.86969999998</v>
      </c>
      <c r="BE115">
        <v>4827.9286970000003</v>
      </c>
      <c r="BF115" t="s">
        <v>70</v>
      </c>
      <c r="BG115">
        <v>3.6622000000000002E-2</v>
      </c>
      <c r="BH115">
        <v>5.3000000000000001E-5</v>
      </c>
    </row>
    <row r="116" spans="1:60" ht="15" customHeight="1" x14ac:dyDescent="0.25">
      <c r="A116" t="s">
        <v>123</v>
      </c>
      <c r="B116">
        <v>0</v>
      </c>
      <c r="C116">
        <v>0</v>
      </c>
      <c r="D116">
        <v>0</v>
      </c>
      <c r="H116" s="7"/>
      <c r="I116" s="7"/>
      <c r="J116" s="7"/>
      <c r="K116" s="7">
        <f>Tabela1[[#This Row],[PLANO DE GESTAO MUNI]]</f>
        <v>0</v>
      </c>
      <c r="L116" s="8">
        <f>SUM(Tabela1[[#This Row],[Calculo PEC]:[Cálculo PG]])</f>
        <v>0</v>
      </c>
      <c r="N116">
        <v>115</v>
      </c>
      <c r="O116" t="s">
        <v>8</v>
      </c>
      <c r="P116">
        <v>91</v>
      </c>
      <c r="Q116">
        <v>2334</v>
      </c>
      <c r="R116">
        <v>0</v>
      </c>
      <c r="S116" t="s">
        <v>854</v>
      </c>
      <c r="T116" t="s">
        <v>855</v>
      </c>
      <c r="U116" t="s">
        <v>856</v>
      </c>
      <c r="V116" t="s">
        <v>857</v>
      </c>
      <c r="W116" s="1">
        <v>45472</v>
      </c>
      <c r="X116" t="s">
        <v>186</v>
      </c>
      <c r="Y116" t="s">
        <v>852</v>
      </c>
      <c r="Z116" t="s">
        <v>445</v>
      </c>
      <c r="AA116" t="s">
        <v>469</v>
      </c>
      <c r="AB116" t="s">
        <v>481</v>
      </c>
      <c r="AC116" t="s">
        <v>481</v>
      </c>
      <c r="AD116">
        <v>433</v>
      </c>
      <c r="AE116" t="s">
        <v>445</v>
      </c>
      <c r="AF116" t="s">
        <v>458</v>
      </c>
      <c r="AG116" t="s">
        <v>458</v>
      </c>
      <c r="AH116">
        <v>432.21960000000001</v>
      </c>
      <c r="AI116">
        <v>4.3221999999999996</v>
      </c>
      <c r="AJ116" t="s">
        <v>446</v>
      </c>
      <c r="AK116" t="s">
        <v>445</v>
      </c>
      <c r="AL116" t="s">
        <v>445</v>
      </c>
      <c r="AM116" t="s">
        <v>445</v>
      </c>
      <c r="AN116" t="s">
        <v>70</v>
      </c>
      <c r="AO116">
        <v>0</v>
      </c>
      <c r="AP116">
        <v>0</v>
      </c>
      <c r="AQ116" t="s">
        <v>452</v>
      </c>
      <c r="AR116" s="1">
        <v>45798</v>
      </c>
      <c r="AS116" t="s">
        <v>452</v>
      </c>
      <c r="AT116" s="1">
        <v>45798</v>
      </c>
      <c r="AU116">
        <v>3.6600000000000001E-4</v>
      </c>
      <c r="AV116">
        <v>0.27354899999999999</v>
      </c>
      <c r="AW116">
        <v>114</v>
      </c>
      <c r="AX116">
        <v>2480</v>
      </c>
      <c r="AY116">
        <v>96</v>
      </c>
      <c r="AZ116" t="s">
        <v>159</v>
      </c>
      <c r="BA116" t="s">
        <v>160</v>
      </c>
      <c r="BB116" s="1">
        <v>32693</v>
      </c>
      <c r="BC116">
        <v>5107602</v>
      </c>
      <c r="BD116">
        <v>482792.86969999998</v>
      </c>
      <c r="BE116">
        <v>4827.9286970000003</v>
      </c>
      <c r="BF116" t="s">
        <v>70</v>
      </c>
      <c r="BG116">
        <v>0.27594400000000002</v>
      </c>
      <c r="BH116">
        <v>3.6299999999999999E-4</v>
      </c>
    </row>
    <row r="117" spans="1:60" ht="15" customHeight="1" x14ac:dyDescent="0.25">
      <c r="A117" t="s">
        <v>379</v>
      </c>
      <c r="B117">
        <v>0</v>
      </c>
      <c r="C117">
        <v>0</v>
      </c>
      <c r="D117">
        <v>0</v>
      </c>
      <c r="H117" s="7"/>
      <c r="I117" s="7"/>
      <c r="J117" s="7"/>
      <c r="K117" s="7">
        <f>Tabela1[[#This Row],[PLANO DE GESTAO MUNI]]</f>
        <v>0</v>
      </c>
      <c r="L117" s="8">
        <f>SUM(Tabela1[[#This Row],[Calculo PEC]:[Cálculo PG]])</f>
        <v>0</v>
      </c>
      <c r="N117">
        <v>116</v>
      </c>
      <c r="O117" t="s">
        <v>8</v>
      </c>
      <c r="P117">
        <v>92</v>
      </c>
      <c r="Q117">
        <v>2335</v>
      </c>
      <c r="R117">
        <v>0</v>
      </c>
      <c r="S117" t="s">
        <v>280</v>
      </c>
      <c r="T117" s="9" t="s">
        <v>858</v>
      </c>
      <c r="U117" t="s">
        <v>442</v>
      </c>
      <c r="V117" t="s">
        <v>859</v>
      </c>
      <c r="W117" s="1">
        <v>36395</v>
      </c>
      <c r="X117" t="s">
        <v>183</v>
      </c>
      <c r="Y117" t="s">
        <v>444</v>
      </c>
      <c r="Z117" t="s">
        <v>445</v>
      </c>
      <c r="AA117" t="s">
        <v>446</v>
      </c>
      <c r="AB117" t="s">
        <v>860</v>
      </c>
      <c r="AC117" t="s">
        <v>860</v>
      </c>
      <c r="AD117" t="s">
        <v>861</v>
      </c>
      <c r="AE117" t="s">
        <v>446</v>
      </c>
      <c r="AF117" t="s">
        <v>70</v>
      </c>
      <c r="AG117" t="s">
        <v>70</v>
      </c>
      <c r="AH117">
        <v>119833.70759999999</v>
      </c>
      <c r="AI117">
        <v>1198.3371</v>
      </c>
      <c r="AJ117" t="s">
        <v>862</v>
      </c>
      <c r="AK117" t="s">
        <v>469</v>
      </c>
      <c r="AL117" t="s">
        <v>863</v>
      </c>
      <c r="AM117" t="s">
        <v>446</v>
      </c>
      <c r="AN117" t="s">
        <v>864</v>
      </c>
      <c r="AO117">
        <v>0</v>
      </c>
      <c r="AP117">
        <v>0</v>
      </c>
      <c r="AQ117" t="s">
        <v>452</v>
      </c>
      <c r="AR117" s="1">
        <v>45798</v>
      </c>
      <c r="AS117" t="s">
        <v>452</v>
      </c>
      <c r="AT117" s="1">
        <v>45798</v>
      </c>
      <c r="AU117">
        <v>0.101037</v>
      </c>
      <c r="AV117">
        <v>2.2420990000000001</v>
      </c>
      <c r="AW117">
        <v>86</v>
      </c>
      <c r="AX117">
        <v>2414</v>
      </c>
      <c r="AY117">
        <v>122</v>
      </c>
      <c r="AZ117" t="s">
        <v>113</v>
      </c>
      <c r="BA117" t="s">
        <v>78</v>
      </c>
      <c r="BB117" s="1">
        <v>36522</v>
      </c>
      <c r="BC117">
        <v>5106752</v>
      </c>
      <c r="BD117">
        <v>855339.71219999995</v>
      </c>
      <c r="BE117">
        <v>8553.3971220000003</v>
      </c>
      <c r="BF117" t="s">
        <v>70</v>
      </c>
      <c r="BG117">
        <v>2.0706600000000002</v>
      </c>
      <c r="BH117">
        <v>7.3343000000000005E-2</v>
      </c>
    </row>
    <row r="118" spans="1:60" ht="15" customHeight="1" x14ac:dyDescent="0.25">
      <c r="A118" t="s">
        <v>214</v>
      </c>
      <c r="B118">
        <v>0</v>
      </c>
      <c r="C118">
        <v>0</v>
      </c>
      <c r="D118">
        <v>0</v>
      </c>
      <c r="E118">
        <v>1</v>
      </c>
      <c r="F118">
        <v>0</v>
      </c>
      <c r="G118">
        <v>0</v>
      </c>
      <c r="H118" s="7">
        <v>1</v>
      </c>
      <c r="I118" s="7">
        <f>Tabela1[[#This Row],[PARTICIPAÇÃO EFETIVA CONSELHO SOMA DE UC]]/Tabela1[[#This Row],[TOTAL de UC]]</f>
        <v>0</v>
      </c>
      <c r="J118" s="7"/>
      <c r="K118" s="7">
        <f>Tabela1[[#This Row],[PLANO DE GESTAO MUNI]]</f>
        <v>0</v>
      </c>
      <c r="L118" s="8">
        <f>SUM(Tabela1[[#This Row],[Calculo PEC]:[Cálculo PG]])</f>
        <v>0</v>
      </c>
      <c r="N118">
        <v>117</v>
      </c>
      <c r="O118" t="s">
        <v>8</v>
      </c>
      <c r="P118">
        <v>92</v>
      </c>
      <c r="Q118">
        <v>2335</v>
      </c>
      <c r="R118">
        <v>0</v>
      </c>
      <c r="S118" t="s">
        <v>280</v>
      </c>
      <c r="T118" s="9" t="s">
        <v>858</v>
      </c>
      <c r="U118" t="s">
        <v>442</v>
      </c>
      <c r="V118" t="s">
        <v>859</v>
      </c>
      <c r="W118" s="1">
        <v>36395</v>
      </c>
      <c r="X118" t="s">
        <v>183</v>
      </c>
      <c r="Y118" t="s">
        <v>444</v>
      </c>
      <c r="Z118" t="s">
        <v>445</v>
      </c>
      <c r="AA118" t="s">
        <v>446</v>
      </c>
      <c r="AB118" t="s">
        <v>860</v>
      </c>
      <c r="AC118" t="s">
        <v>860</v>
      </c>
      <c r="AD118" t="s">
        <v>861</v>
      </c>
      <c r="AE118" t="s">
        <v>446</v>
      </c>
      <c r="AF118" t="s">
        <v>70</v>
      </c>
      <c r="AG118" t="s">
        <v>70</v>
      </c>
      <c r="AH118">
        <v>119833.70759999999</v>
      </c>
      <c r="AI118">
        <v>1198.3371</v>
      </c>
      <c r="AJ118" t="s">
        <v>862</v>
      </c>
      <c r="AK118" t="s">
        <v>469</v>
      </c>
      <c r="AL118" t="s">
        <v>863</v>
      </c>
      <c r="AM118" t="s">
        <v>446</v>
      </c>
      <c r="AN118" t="s">
        <v>864</v>
      </c>
      <c r="AO118">
        <v>0</v>
      </c>
      <c r="AP118">
        <v>0</v>
      </c>
      <c r="AQ118" t="s">
        <v>452</v>
      </c>
      <c r="AR118" s="1">
        <v>45798</v>
      </c>
      <c r="AS118" t="s">
        <v>452</v>
      </c>
      <c r="AT118" s="1">
        <v>45798</v>
      </c>
      <c r="AU118">
        <v>0.101037</v>
      </c>
      <c r="AV118">
        <v>2.2420990000000001</v>
      </c>
      <c r="AW118">
        <v>91</v>
      </c>
      <c r="AX118">
        <v>2447</v>
      </c>
      <c r="AY118">
        <v>124</v>
      </c>
      <c r="AZ118" t="s">
        <v>140</v>
      </c>
      <c r="BA118" t="s">
        <v>141</v>
      </c>
      <c r="BB118" s="1">
        <v>31545</v>
      </c>
      <c r="BC118">
        <v>5106828</v>
      </c>
      <c r="BD118">
        <v>583698.11959999998</v>
      </c>
      <c r="BE118">
        <v>5836.9811959999997</v>
      </c>
      <c r="BF118" t="s">
        <v>70</v>
      </c>
      <c r="BG118">
        <v>1.0502720000000001</v>
      </c>
      <c r="BH118">
        <v>2.7695000000000001E-2</v>
      </c>
    </row>
    <row r="119" spans="1:60" ht="15" customHeight="1" x14ac:dyDescent="0.25">
      <c r="A119" t="s">
        <v>380</v>
      </c>
      <c r="B119">
        <v>0</v>
      </c>
      <c r="C119">
        <v>0</v>
      </c>
      <c r="D119">
        <v>0</v>
      </c>
      <c r="H119" s="7"/>
      <c r="I119" s="7"/>
      <c r="J119" s="7"/>
      <c r="K119" s="7">
        <f>Tabela1[[#This Row],[PLANO DE GESTAO MUNI]]</f>
        <v>0</v>
      </c>
      <c r="L119" s="8">
        <f>SUM(Tabela1[[#This Row],[Calculo PEC]:[Cálculo PG]])</f>
        <v>0</v>
      </c>
      <c r="N119">
        <v>118</v>
      </c>
      <c r="O119" t="s">
        <v>8</v>
      </c>
      <c r="P119">
        <v>93</v>
      </c>
      <c r="Q119">
        <v>2336</v>
      </c>
      <c r="R119">
        <v>0</v>
      </c>
      <c r="S119" t="s">
        <v>865</v>
      </c>
      <c r="T119" t="s">
        <v>866</v>
      </c>
      <c r="U119" t="s">
        <v>442</v>
      </c>
      <c r="V119" t="s">
        <v>867</v>
      </c>
      <c r="W119" s="1">
        <v>45300</v>
      </c>
      <c r="X119" t="s">
        <v>186</v>
      </c>
      <c r="Y119" t="s">
        <v>444</v>
      </c>
      <c r="Z119" t="s">
        <v>445</v>
      </c>
      <c r="AA119" t="s">
        <v>446</v>
      </c>
      <c r="AB119" t="s">
        <v>481</v>
      </c>
      <c r="AC119" t="s">
        <v>481</v>
      </c>
      <c r="AD119">
        <v>16.899999999999999</v>
      </c>
      <c r="AE119" t="s">
        <v>445</v>
      </c>
      <c r="AF119" t="s">
        <v>458</v>
      </c>
      <c r="AG119" t="s">
        <v>458</v>
      </c>
      <c r="AH119">
        <v>16.8217</v>
      </c>
      <c r="AI119">
        <v>0.16819999999999999</v>
      </c>
      <c r="AJ119" t="s">
        <v>446</v>
      </c>
      <c r="AK119" t="s">
        <v>445</v>
      </c>
      <c r="AL119" t="s">
        <v>445</v>
      </c>
      <c r="AM119" t="s">
        <v>445</v>
      </c>
      <c r="AN119" t="s">
        <v>70</v>
      </c>
      <c r="AO119">
        <v>0</v>
      </c>
      <c r="AP119">
        <v>0</v>
      </c>
      <c r="AQ119" t="s">
        <v>452</v>
      </c>
      <c r="AR119" s="1">
        <v>45798</v>
      </c>
      <c r="AS119" t="s">
        <v>452</v>
      </c>
      <c r="AT119" s="1">
        <v>45798</v>
      </c>
      <c r="AU119">
        <v>1.4E-5</v>
      </c>
      <c r="AV119">
        <v>2.2939000000000001E-2</v>
      </c>
      <c r="AW119">
        <v>114</v>
      </c>
      <c r="AX119">
        <v>2480</v>
      </c>
      <c r="AY119">
        <v>96</v>
      </c>
      <c r="AZ119" t="s">
        <v>159</v>
      </c>
      <c r="BA119" t="s">
        <v>160</v>
      </c>
      <c r="BB119" s="1">
        <v>32693</v>
      </c>
      <c r="BC119">
        <v>5107602</v>
      </c>
      <c r="BD119">
        <v>482792.86969999998</v>
      </c>
      <c r="BE119">
        <v>4827.9286970000003</v>
      </c>
      <c r="BF119" t="s">
        <v>70</v>
      </c>
      <c r="BG119">
        <v>2.2939000000000001E-2</v>
      </c>
      <c r="BH119">
        <v>1.4E-5</v>
      </c>
    </row>
    <row r="120" spans="1:60" ht="15" customHeight="1" x14ac:dyDescent="0.25">
      <c r="A120" t="s">
        <v>381</v>
      </c>
      <c r="B120">
        <v>0</v>
      </c>
      <c r="C120">
        <v>0</v>
      </c>
      <c r="D120">
        <v>0</v>
      </c>
      <c r="H120" s="7"/>
      <c r="I120" s="7"/>
      <c r="J120" s="7"/>
      <c r="K120" s="7">
        <f>Tabela1[[#This Row],[PLANO DE GESTAO MUNI]]</f>
        <v>0</v>
      </c>
      <c r="L120" s="8">
        <f>SUM(Tabela1[[#This Row],[Calculo PEC]:[Cálculo PG]])</f>
        <v>0</v>
      </c>
      <c r="N120">
        <v>119</v>
      </c>
      <c r="O120" t="s">
        <v>8</v>
      </c>
      <c r="P120">
        <v>94</v>
      </c>
      <c r="Q120">
        <v>2346</v>
      </c>
      <c r="R120">
        <v>62</v>
      </c>
      <c r="S120" t="s">
        <v>868</v>
      </c>
      <c r="T120" t="s">
        <v>869</v>
      </c>
      <c r="U120" t="s">
        <v>442</v>
      </c>
      <c r="V120" t="s">
        <v>870</v>
      </c>
      <c r="W120" s="1">
        <v>43349</v>
      </c>
      <c r="X120" t="s">
        <v>186</v>
      </c>
      <c r="Y120" t="s">
        <v>444</v>
      </c>
      <c r="Z120" t="s">
        <v>445</v>
      </c>
      <c r="AA120" t="s">
        <v>445</v>
      </c>
      <c r="AB120" t="s">
        <v>832</v>
      </c>
      <c r="AC120" t="s">
        <v>832</v>
      </c>
      <c r="AD120">
        <v>90.92</v>
      </c>
      <c r="AE120" t="s">
        <v>445</v>
      </c>
      <c r="AF120" t="s">
        <v>446</v>
      </c>
      <c r="AG120" t="s">
        <v>446</v>
      </c>
      <c r="AH120">
        <v>90.179199999999994</v>
      </c>
      <c r="AI120">
        <v>0.90180000000000005</v>
      </c>
      <c r="AJ120" t="s">
        <v>446</v>
      </c>
      <c r="AK120" t="s">
        <v>445</v>
      </c>
      <c r="AL120" t="s">
        <v>446</v>
      </c>
      <c r="AM120" t="s">
        <v>446</v>
      </c>
      <c r="AN120" t="s">
        <v>70</v>
      </c>
      <c r="AO120">
        <v>0</v>
      </c>
      <c r="AP120">
        <v>0</v>
      </c>
      <c r="AQ120" t="s">
        <v>452</v>
      </c>
      <c r="AR120" s="1">
        <v>45798</v>
      </c>
      <c r="AS120" t="s">
        <v>452</v>
      </c>
      <c r="AT120" s="1">
        <v>45798</v>
      </c>
      <c r="AU120">
        <v>7.4999999999999993E-5</v>
      </c>
      <c r="AV120">
        <v>5.8851000000000001E-2</v>
      </c>
      <c r="AW120">
        <v>32</v>
      </c>
      <c r="AX120">
        <v>2388</v>
      </c>
      <c r="AY120">
        <v>50</v>
      </c>
      <c r="AZ120" t="s">
        <v>388</v>
      </c>
      <c r="BA120" t="s">
        <v>833</v>
      </c>
      <c r="BB120" s="1">
        <v>37286</v>
      </c>
      <c r="BC120">
        <v>5107909</v>
      </c>
      <c r="BD120">
        <v>399039.12719999999</v>
      </c>
      <c r="BE120">
        <v>3990.3912719999998</v>
      </c>
      <c r="BF120" t="s">
        <v>70</v>
      </c>
      <c r="BG120">
        <v>5.8851000000000001E-2</v>
      </c>
      <c r="BH120">
        <v>7.4999999999999993E-5</v>
      </c>
    </row>
    <row r="121" spans="1:60" ht="15" customHeight="1" x14ac:dyDescent="0.25">
      <c r="A121" t="s">
        <v>382</v>
      </c>
      <c r="B121">
        <v>0</v>
      </c>
      <c r="C121">
        <v>0</v>
      </c>
      <c r="D121">
        <v>0</v>
      </c>
      <c r="H121" s="7"/>
      <c r="I121" s="7"/>
      <c r="J121" s="7"/>
      <c r="K121" s="7">
        <f>Tabela1[[#This Row],[PLANO DE GESTAO MUNI]]</f>
        <v>0</v>
      </c>
      <c r="L121" s="8">
        <f>SUM(Tabela1[[#This Row],[Calculo PEC]:[Cálculo PG]])</f>
        <v>0</v>
      </c>
      <c r="N121">
        <v>120</v>
      </c>
      <c r="O121" t="s">
        <v>8</v>
      </c>
      <c r="P121">
        <v>95</v>
      </c>
      <c r="Q121">
        <v>2337</v>
      </c>
      <c r="R121">
        <v>0</v>
      </c>
      <c r="S121" t="s">
        <v>312</v>
      </c>
      <c r="T121" s="9" t="s">
        <v>871</v>
      </c>
      <c r="U121" t="s">
        <v>313</v>
      </c>
      <c r="V121" t="s">
        <v>872</v>
      </c>
      <c r="W121" s="1">
        <v>40812</v>
      </c>
      <c r="X121" t="s">
        <v>183</v>
      </c>
      <c r="Y121" t="s">
        <v>444</v>
      </c>
      <c r="Z121" t="s">
        <v>445</v>
      </c>
      <c r="AA121" t="s">
        <v>469</v>
      </c>
      <c r="AB121" t="s">
        <v>873</v>
      </c>
      <c r="AC121" t="s">
        <v>873</v>
      </c>
      <c r="AD121" t="s">
        <v>874</v>
      </c>
      <c r="AE121" t="s">
        <v>446</v>
      </c>
      <c r="AF121" t="s">
        <v>458</v>
      </c>
      <c r="AG121" t="s">
        <v>458</v>
      </c>
      <c r="AH121">
        <v>3954.2539999999999</v>
      </c>
      <c r="AI121">
        <v>39.542499999999997</v>
      </c>
      <c r="AJ121" t="s">
        <v>446</v>
      </c>
      <c r="AK121" t="s">
        <v>445</v>
      </c>
      <c r="AL121" t="s">
        <v>875</v>
      </c>
      <c r="AM121" t="s">
        <v>446</v>
      </c>
      <c r="AN121" t="s">
        <v>458</v>
      </c>
      <c r="AO121">
        <v>0</v>
      </c>
      <c r="AP121">
        <v>0</v>
      </c>
      <c r="AQ121" t="s">
        <v>452</v>
      </c>
      <c r="AR121" s="1">
        <v>45798</v>
      </c>
      <c r="AS121" t="s">
        <v>452</v>
      </c>
      <c r="AT121" s="1">
        <v>45798</v>
      </c>
      <c r="AU121">
        <v>3.3029999999999999E-3</v>
      </c>
      <c r="AV121">
        <v>0.31626900000000002</v>
      </c>
      <c r="AW121">
        <v>55</v>
      </c>
      <c r="AX121">
        <v>2406</v>
      </c>
      <c r="AY121">
        <v>29</v>
      </c>
      <c r="AZ121" t="s">
        <v>33</v>
      </c>
      <c r="BA121" t="s">
        <v>34</v>
      </c>
      <c r="BB121" s="1">
        <v>35020</v>
      </c>
      <c r="BC121">
        <v>5106307</v>
      </c>
      <c r="BD121">
        <v>2415887.8539999998</v>
      </c>
      <c r="BE121">
        <v>24158.878540000002</v>
      </c>
      <c r="BF121" t="s">
        <v>70</v>
      </c>
      <c r="BG121">
        <v>0.31626900000000002</v>
      </c>
      <c r="BH121">
        <v>3.3029999999999999E-3</v>
      </c>
    </row>
    <row r="122" spans="1:60" ht="15" customHeight="1" x14ac:dyDescent="0.25">
      <c r="A122" t="s">
        <v>163</v>
      </c>
      <c r="B122">
        <v>0</v>
      </c>
      <c r="C122">
        <v>0</v>
      </c>
      <c r="D122">
        <v>0</v>
      </c>
      <c r="H122" s="7"/>
      <c r="I122" s="7"/>
      <c r="J122" s="7"/>
      <c r="K122" s="7">
        <f>Tabela1[[#This Row],[PLANO DE GESTAO MUNI]]</f>
        <v>0</v>
      </c>
      <c r="L122" s="8">
        <f>SUM(Tabela1[[#This Row],[Calculo PEC]:[Cálculo PG]])</f>
        <v>0</v>
      </c>
      <c r="N122">
        <v>121</v>
      </c>
      <c r="O122" t="s">
        <v>8</v>
      </c>
      <c r="P122">
        <v>96</v>
      </c>
      <c r="Q122">
        <v>2338</v>
      </c>
      <c r="R122">
        <v>122</v>
      </c>
      <c r="S122" t="s">
        <v>876</v>
      </c>
      <c r="T122" t="s">
        <v>877</v>
      </c>
      <c r="U122" t="s">
        <v>442</v>
      </c>
      <c r="V122" t="s">
        <v>653</v>
      </c>
      <c r="W122" s="1">
        <v>43175</v>
      </c>
      <c r="X122" t="s">
        <v>186</v>
      </c>
      <c r="Y122" t="s">
        <v>444</v>
      </c>
      <c r="Z122" t="s">
        <v>445</v>
      </c>
      <c r="AA122" t="s">
        <v>445</v>
      </c>
      <c r="AB122" t="s">
        <v>481</v>
      </c>
      <c r="AC122" t="s">
        <v>481</v>
      </c>
      <c r="AD122">
        <v>133.35</v>
      </c>
      <c r="AE122" t="s">
        <v>445</v>
      </c>
      <c r="AF122" t="s">
        <v>446</v>
      </c>
      <c r="AG122" t="s">
        <v>446</v>
      </c>
      <c r="AH122">
        <v>131.94630000000001</v>
      </c>
      <c r="AI122">
        <v>1.3194999999999999</v>
      </c>
      <c r="AJ122" t="s">
        <v>446</v>
      </c>
      <c r="AK122" t="s">
        <v>469</v>
      </c>
      <c r="AL122" t="s">
        <v>446</v>
      </c>
      <c r="AM122" t="s">
        <v>446</v>
      </c>
      <c r="AN122" t="s">
        <v>654</v>
      </c>
      <c r="AO122">
        <v>0</v>
      </c>
      <c r="AP122">
        <v>0</v>
      </c>
      <c r="AQ122" t="s">
        <v>452</v>
      </c>
      <c r="AR122" s="1">
        <v>45798</v>
      </c>
      <c r="AS122" t="s">
        <v>452</v>
      </c>
      <c r="AT122" s="1">
        <v>45798</v>
      </c>
      <c r="AU122">
        <v>1.12E-4</v>
      </c>
      <c r="AV122">
        <v>4.8930000000000001E-2</v>
      </c>
      <c r="AW122">
        <v>114</v>
      </c>
      <c r="AX122">
        <v>2480</v>
      </c>
      <c r="AY122">
        <v>96</v>
      </c>
      <c r="AZ122" t="s">
        <v>159</v>
      </c>
      <c r="BA122" t="s">
        <v>160</v>
      </c>
      <c r="BB122" s="1">
        <v>32693</v>
      </c>
      <c r="BC122">
        <v>5107602</v>
      </c>
      <c r="BD122">
        <v>482792.86969999998</v>
      </c>
      <c r="BE122">
        <v>4827.9286970000003</v>
      </c>
      <c r="BF122" t="s">
        <v>70</v>
      </c>
      <c r="BG122">
        <v>4.8930000000000001E-2</v>
      </c>
      <c r="BH122">
        <v>1.12E-4</v>
      </c>
    </row>
    <row r="123" spans="1:60" ht="15" customHeight="1" x14ac:dyDescent="0.25">
      <c r="A123" t="s">
        <v>383</v>
      </c>
      <c r="B123">
        <v>0</v>
      </c>
      <c r="C123">
        <v>0</v>
      </c>
      <c r="D123">
        <v>0</v>
      </c>
      <c r="H123" s="7"/>
      <c r="I123" s="7"/>
      <c r="J123" s="7"/>
      <c r="K123" s="7">
        <f>Tabela1[[#This Row],[PLANO DE GESTAO MUNI]]</f>
        <v>0</v>
      </c>
      <c r="L123" s="8">
        <f>SUM(Tabela1[[#This Row],[Calculo PEC]:[Cálculo PG]])</f>
        <v>0</v>
      </c>
      <c r="N123">
        <v>122</v>
      </c>
      <c r="O123" t="s">
        <v>8</v>
      </c>
      <c r="P123">
        <v>97</v>
      </c>
      <c r="Q123">
        <v>2347</v>
      </c>
      <c r="R123">
        <v>0</v>
      </c>
      <c r="S123" t="s">
        <v>263</v>
      </c>
      <c r="T123" t="s">
        <v>878</v>
      </c>
      <c r="U123" t="s">
        <v>442</v>
      </c>
      <c r="V123" s="9" t="s">
        <v>879</v>
      </c>
      <c r="W123" t="s">
        <v>880</v>
      </c>
      <c r="X123" t="s">
        <v>183</v>
      </c>
      <c r="Y123" t="s">
        <v>444</v>
      </c>
      <c r="Z123" t="s">
        <v>445</v>
      </c>
      <c r="AA123" t="s">
        <v>446</v>
      </c>
      <c r="AB123" t="s">
        <v>881</v>
      </c>
      <c r="AC123" t="s">
        <v>881</v>
      </c>
      <c r="AD123" t="s">
        <v>882</v>
      </c>
      <c r="AE123" t="s">
        <v>469</v>
      </c>
      <c r="AF123" s="10">
        <v>59912.8989</v>
      </c>
      <c r="AG123">
        <v>599.12898900000005</v>
      </c>
      <c r="AH123">
        <v>59899.285499999998</v>
      </c>
      <c r="AI123">
        <v>598.99289999999996</v>
      </c>
      <c r="AJ123" t="s">
        <v>693</v>
      </c>
      <c r="AK123" t="s">
        <v>469</v>
      </c>
      <c r="AL123" t="s">
        <v>883</v>
      </c>
      <c r="AM123" t="s">
        <v>469</v>
      </c>
      <c r="AN123" t="s">
        <v>884</v>
      </c>
      <c r="AO123">
        <v>0</v>
      </c>
      <c r="AP123">
        <v>0</v>
      </c>
      <c r="AQ123" t="s">
        <v>452</v>
      </c>
      <c r="AR123" s="1">
        <v>45798</v>
      </c>
      <c r="AS123" t="s">
        <v>452</v>
      </c>
      <c r="AT123" s="1">
        <v>45798</v>
      </c>
      <c r="AU123">
        <v>4.9336999999999999E-2</v>
      </c>
      <c r="AV123">
        <v>1.6497740000000001</v>
      </c>
      <c r="AW123">
        <v>70</v>
      </c>
      <c r="AX123">
        <v>2435</v>
      </c>
      <c r="AY123">
        <v>33</v>
      </c>
      <c r="AZ123" t="s">
        <v>266</v>
      </c>
      <c r="BA123" t="s">
        <v>267</v>
      </c>
      <c r="BB123" s="1">
        <v>34687</v>
      </c>
      <c r="BC123">
        <v>5100250</v>
      </c>
      <c r="BD123">
        <v>894960.33660000004</v>
      </c>
      <c r="BE123">
        <v>8949.6033659999994</v>
      </c>
      <c r="BF123" t="s">
        <v>70</v>
      </c>
      <c r="BG123">
        <v>0.707507</v>
      </c>
      <c r="BH123">
        <v>1.1512E-2</v>
      </c>
    </row>
    <row r="124" spans="1:60" ht="15" customHeight="1" x14ac:dyDescent="0.25">
      <c r="A124" t="s">
        <v>169</v>
      </c>
      <c r="B124">
        <v>0</v>
      </c>
      <c r="C124">
        <v>0</v>
      </c>
      <c r="D124">
        <v>0</v>
      </c>
      <c r="H124" s="7"/>
      <c r="I124" s="7"/>
      <c r="J124" s="7"/>
      <c r="K124" s="7">
        <f>Tabela1[[#This Row],[PLANO DE GESTAO MUNI]]</f>
        <v>0</v>
      </c>
      <c r="L124" s="8">
        <f>SUM(Tabela1[[#This Row],[Calculo PEC]:[Cálculo PG]])</f>
        <v>0</v>
      </c>
      <c r="N124">
        <v>123</v>
      </c>
      <c r="O124" t="s">
        <v>8</v>
      </c>
      <c r="P124">
        <v>97</v>
      </c>
      <c r="Q124">
        <v>2347</v>
      </c>
      <c r="R124">
        <v>0</v>
      </c>
      <c r="S124" t="s">
        <v>263</v>
      </c>
      <c r="T124" t="s">
        <v>878</v>
      </c>
      <c r="U124" t="s">
        <v>442</v>
      </c>
      <c r="V124" s="9" t="s">
        <v>879</v>
      </c>
      <c r="W124" t="s">
        <v>880</v>
      </c>
      <c r="X124" t="s">
        <v>183</v>
      </c>
      <c r="Y124" t="s">
        <v>444</v>
      </c>
      <c r="Z124" t="s">
        <v>445</v>
      </c>
      <c r="AA124" t="s">
        <v>446</v>
      </c>
      <c r="AB124" t="s">
        <v>881</v>
      </c>
      <c r="AC124" t="s">
        <v>881</v>
      </c>
      <c r="AD124" t="s">
        <v>882</v>
      </c>
      <c r="AE124" t="s">
        <v>469</v>
      </c>
      <c r="AF124" s="10">
        <v>59912.8989</v>
      </c>
      <c r="AG124">
        <v>599.12898900000005</v>
      </c>
      <c r="AH124">
        <v>59899.285499999998</v>
      </c>
      <c r="AI124">
        <v>598.99289999999996</v>
      </c>
      <c r="AJ124" t="s">
        <v>693</v>
      </c>
      <c r="AK124" t="s">
        <v>469</v>
      </c>
      <c r="AL124" t="s">
        <v>883</v>
      </c>
      <c r="AM124" t="s">
        <v>469</v>
      </c>
      <c r="AN124" t="s">
        <v>884</v>
      </c>
      <c r="AO124">
        <v>0</v>
      </c>
      <c r="AP124">
        <v>0</v>
      </c>
      <c r="AQ124" t="s">
        <v>452</v>
      </c>
      <c r="AR124" s="1">
        <v>45798</v>
      </c>
      <c r="AS124" t="s">
        <v>452</v>
      </c>
      <c r="AT124" s="1">
        <v>45798</v>
      </c>
      <c r="AU124">
        <v>4.9336999999999999E-2</v>
      </c>
      <c r="AV124">
        <v>1.6497740000000001</v>
      </c>
      <c r="AW124">
        <v>74</v>
      </c>
      <c r="AX124">
        <v>2439</v>
      </c>
      <c r="AY124">
        <v>128</v>
      </c>
      <c r="AZ124" t="s">
        <v>264</v>
      </c>
      <c r="BA124" t="s">
        <v>265</v>
      </c>
      <c r="BB124" s="1">
        <v>35020</v>
      </c>
      <c r="BC124">
        <v>5106265</v>
      </c>
      <c r="BD124">
        <v>580065.71230000001</v>
      </c>
      <c r="BE124">
        <v>5800.657123</v>
      </c>
      <c r="BF124" t="s">
        <v>70</v>
      </c>
      <c r="BG124">
        <v>1.2513320000000001</v>
      </c>
      <c r="BH124">
        <v>3.7824999999999998E-2</v>
      </c>
    </row>
    <row r="125" spans="1:60" ht="15" customHeight="1" x14ac:dyDescent="0.25">
      <c r="A125" t="s">
        <v>46</v>
      </c>
      <c r="B125">
        <v>0</v>
      </c>
      <c r="C125">
        <v>0</v>
      </c>
      <c r="D125">
        <v>0</v>
      </c>
      <c r="H125" s="7"/>
      <c r="I125" s="7"/>
      <c r="J125" s="7"/>
      <c r="K125" s="7">
        <f>Tabela1[[#This Row],[PLANO DE GESTAO MUNI]]</f>
        <v>0</v>
      </c>
      <c r="L125" s="8">
        <f>SUM(Tabela1[[#This Row],[Calculo PEC]:[Cálculo PG]])</f>
        <v>0</v>
      </c>
      <c r="N125">
        <v>124</v>
      </c>
      <c r="O125" t="s">
        <v>8</v>
      </c>
      <c r="P125">
        <v>98</v>
      </c>
      <c r="Q125">
        <v>2348</v>
      </c>
      <c r="R125">
        <v>0</v>
      </c>
      <c r="S125" t="s">
        <v>329</v>
      </c>
      <c r="T125" s="9" t="s">
        <v>885</v>
      </c>
      <c r="U125" t="s">
        <v>317</v>
      </c>
      <c r="V125" s="9" t="s">
        <v>886</v>
      </c>
      <c r="W125" s="1">
        <v>40331</v>
      </c>
      <c r="X125" t="s">
        <v>183</v>
      </c>
      <c r="Y125" t="s">
        <v>444</v>
      </c>
      <c r="Z125" t="s">
        <v>445</v>
      </c>
      <c r="AA125" t="s">
        <v>469</v>
      </c>
      <c r="AB125" t="s">
        <v>887</v>
      </c>
      <c r="AC125" t="s">
        <v>887</v>
      </c>
      <c r="AD125" t="s">
        <v>888</v>
      </c>
      <c r="AE125" t="s">
        <v>469</v>
      </c>
      <c r="AF125">
        <v>10247.065199999999</v>
      </c>
      <c r="AG125">
        <v>102.4706</v>
      </c>
      <c r="AH125">
        <v>1773.8221000000001</v>
      </c>
      <c r="AI125">
        <v>17.738199999999999</v>
      </c>
      <c r="AJ125" t="s">
        <v>458</v>
      </c>
      <c r="AK125" t="s">
        <v>469</v>
      </c>
      <c r="AL125" t="s">
        <v>446</v>
      </c>
      <c r="AM125" t="s">
        <v>469</v>
      </c>
      <c r="AN125" t="s">
        <v>889</v>
      </c>
      <c r="AO125">
        <v>0</v>
      </c>
      <c r="AP125">
        <v>0</v>
      </c>
      <c r="AQ125" t="s">
        <v>452</v>
      </c>
      <c r="AR125" s="1">
        <v>45798</v>
      </c>
      <c r="AS125" t="s">
        <v>452</v>
      </c>
      <c r="AT125" s="1">
        <v>45798</v>
      </c>
      <c r="AU125">
        <v>1.462E-3</v>
      </c>
      <c r="AV125">
        <v>0.16167100000000001</v>
      </c>
      <c r="AW125">
        <v>110</v>
      </c>
      <c r="AX125">
        <v>2467</v>
      </c>
      <c r="AY125">
        <v>45</v>
      </c>
      <c r="AZ125" t="s">
        <v>61</v>
      </c>
      <c r="BA125" t="s">
        <v>62</v>
      </c>
      <c r="BB125" s="1">
        <v>38097</v>
      </c>
      <c r="BC125">
        <v>5103379</v>
      </c>
      <c r="BD125">
        <v>947100.69070000004</v>
      </c>
      <c r="BE125">
        <v>9471.0069070000009</v>
      </c>
      <c r="BF125" t="s">
        <v>70</v>
      </c>
      <c r="BG125">
        <v>0.16167100000000001</v>
      </c>
      <c r="BH125">
        <v>1.462E-3</v>
      </c>
    </row>
    <row r="126" spans="1:60" ht="15" customHeight="1" x14ac:dyDescent="0.25">
      <c r="A126" t="s">
        <v>384</v>
      </c>
      <c r="B126">
        <v>0</v>
      </c>
      <c r="C126">
        <v>0</v>
      </c>
      <c r="D126">
        <v>0</v>
      </c>
      <c r="H126" s="7"/>
      <c r="I126" s="7"/>
      <c r="J126" s="7"/>
      <c r="K126" s="7">
        <f>Tabela1[[#This Row],[PLANO DE GESTAO MUNI]]</f>
        <v>0</v>
      </c>
      <c r="L126" s="8">
        <f>SUM(Tabela1[[#This Row],[Calculo PEC]:[Cálculo PG]])</f>
        <v>0</v>
      </c>
      <c r="N126">
        <v>125</v>
      </c>
      <c r="O126" t="s">
        <v>8</v>
      </c>
      <c r="P126">
        <v>99</v>
      </c>
      <c r="Q126">
        <v>2349</v>
      </c>
      <c r="R126">
        <v>0</v>
      </c>
      <c r="S126" t="s">
        <v>890</v>
      </c>
      <c r="T126" t="s">
        <v>891</v>
      </c>
      <c r="U126" t="s">
        <v>317</v>
      </c>
      <c r="V126" t="s">
        <v>892</v>
      </c>
      <c r="W126" s="1">
        <v>45392</v>
      </c>
      <c r="X126" t="s">
        <v>186</v>
      </c>
      <c r="Y126" t="s">
        <v>444</v>
      </c>
      <c r="Z126" t="s">
        <v>445</v>
      </c>
      <c r="AA126" t="s">
        <v>445</v>
      </c>
      <c r="AB126" t="s">
        <v>481</v>
      </c>
      <c r="AC126" t="s">
        <v>481</v>
      </c>
      <c r="AD126">
        <v>14.02</v>
      </c>
      <c r="AE126" t="s">
        <v>445</v>
      </c>
      <c r="AF126" t="s">
        <v>458</v>
      </c>
      <c r="AG126" t="s">
        <v>458</v>
      </c>
      <c r="AH126">
        <v>14.1136</v>
      </c>
      <c r="AI126">
        <v>0.1411</v>
      </c>
      <c r="AJ126" t="s">
        <v>446</v>
      </c>
      <c r="AK126" t="s">
        <v>445</v>
      </c>
      <c r="AL126" t="s">
        <v>445</v>
      </c>
      <c r="AM126" t="s">
        <v>445</v>
      </c>
      <c r="AN126" t="s">
        <v>70</v>
      </c>
      <c r="AO126">
        <v>0</v>
      </c>
      <c r="AP126">
        <v>0</v>
      </c>
      <c r="AQ126" t="s">
        <v>452</v>
      </c>
      <c r="AR126" s="1">
        <v>45798</v>
      </c>
      <c r="AS126" t="s">
        <v>452</v>
      </c>
      <c r="AT126" s="1">
        <v>45798</v>
      </c>
      <c r="AU126">
        <v>1.2E-5</v>
      </c>
      <c r="AV126">
        <v>1.6286999999999999E-2</v>
      </c>
      <c r="AW126">
        <v>114</v>
      </c>
      <c r="AX126">
        <v>2480</v>
      </c>
      <c r="AY126">
        <v>96</v>
      </c>
      <c r="AZ126" t="s">
        <v>159</v>
      </c>
      <c r="BA126" t="s">
        <v>160</v>
      </c>
      <c r="BB126" s="1">
        <v>32693</v>
      </c>
      <c r="BC126">
        <v>5107602</v>
      </c>
      <c r="BD126">
        <v>482792.86969999998</v>
      </c>
      <c r="BE126">
        <v>4827.9286970000003</v>
      </c>
      <c r="BF126" t="s">
        <v>70</v>
      </c>
      <c r="BG126">
        <v>1.6286999999999999E-2</v>
      </c>
      <c r="BH126">
        <v>1.2E-5</v>
      </c>
    </row>
    <row r="127" spans="1:60" ht="15" customHeight="1" x14ac:dyDescent="0.25">
      <c r="A127" t="s">
        <v>385</v>
      </c>
      <c r="B127">
        <v>0</v>
      </c>
      <c r="C127">
        <v>0</v>
      </c>
      <c r="D127">
        <v>0</v>
      </c>
      <c r="H127" s="7"/>
      <c r="I127" s="7"/>
      <c r="J127" s="7"/>
      <c r="K127" s="7">
        <f>Tabela1[[#This Row],[PLANO DE GESTAO MUNI]]</f>
        <v>0</v>
      </c>
      <c r="L127" s="8">
        <f>SUM(Tabela1[[#This Row],[Calculo PEC]:[Cálculo PG]])</f>
        <v>0</v>
      </c>
      <c r="N127">
        <v>126</v>
      </c>
      <c r="O127" t="s">
        <v>8</v>
      </c>
      <c r="P127">
        <v>100</v>
      </c>
      <c r="Q127">
        <v>2362</v>
      </c>
      <c r="R127">
        <v>0</v>
      </c>
      <c r="S127" t="s">
        <v>278</v>
      </c>
      <c r="T127" t="s">
        <v>893</v>
      </c>
      <c r="U127" t="s">
        <v>442</v>
      </c>
      <c r="V127" t="s">
        <v>894</v>
      </c>
      <c r="W127" s="1">
        <v>40812</v>
      </c>
      <c r="X127" t="s">
        <v>183</v>
      </c>
      <c r="Y127" t="s">
        <v>444</v>
      </c>
      <c r="Z127" t="s">
        <v>445</v>
      </c>
      <c r="AA127" t="s">
        <v>446</v>
      </c>
      <c r="AB127" t="s">
        <v>591</v>
      </c>
      <c r="AC127" t="s">
        <v>591</v>
      </c>
      <c r="AD127" t="s">
        <v>895</v>
      </c>
      <c r="AE127" t="s">
        <v>446</v>
      </c>
      <c r="AF127" t="s">
        <v>458</v>
      </c>
      <c r="AG127" t="s">
        <v>458</v>
      </c>
      <c r="AH127">
        <v>77.167000000000002</v>
      </c>
      <c r="AI127">
        <v>0.77170000000000005</v>
      </c>
      <c r="AJ127" t="s">
        <v>896</v>
      </c>
      <c r="AK127" t="s">
        <v>469</v>
      </c>
      <c r="AL127" t="s">
        <v>897</v>
      </c>
      <c r="AM127" t="s">
        <v>469</v>
      </c>
      <c r="AN127" s="9" t="s">
        <v>898</v>
      </c>
      <c r="AO127">
        <v>0</v>
      </c>
      <c r="AP127">
        <v>0</v>
      </c>
      <c r="AQ127" t="s">
        <v>452</v>
      </c>
      <c r="AR127" s="1">
        <v>45798</v>
      </c>
      <c r="AS127" t="s">
        <v>452</v>
      </c>
      <c r="AT127" s="1">
        <v>45798</v>
      </c>
      <c r="AU127">
        <v>6.4999999999999994E-5</v>
      </c>
      <c r="AV127">
        <v>3.2874E-2</v>
      </c>
      <c r="AW127">
        <v>40</v>
      </c>
      <c r="AX127">
        <v>2396</v>
      </c>
      <c r="AY127">
        <v>94</v>
      </c>
      <c r="AZ127" t="s">
        <v>194</v>
      </c>
      <c r="BA127" t="s">
        <v>75</v>
      </c>
      <c r="BB127" s="1">
        <v>31545</v>
      </c>
      <c r="BC127">
        <v>5103403</v>
      </c>
      <c r="BD127">
        <v>330102.26319999999</v>
      </c>
      <c r="BE127">
        <v>3301.0226320000002</v>
      </c>
      <c r="BF127" t="s">
        <v>70</v>
      </c>
      <c r="BG127">
        <v>3.2874E-2</v>
      </c>
      <c r="BH127">
        <v>6.4999999999999994E-5</v>
      </c>
    </row>
    <row r="128" spans="1:60" ht="15" customHeight="1" x14ac:dyDescent="0.25">
      <c r="A128" t="s">
        <v>50</v>
      </c>
      <c r="B128">
        <v>0</v>
      </c>
      <c r="C128">
        <v>0</v>
      </c>
      <c r="D128">
        <v>0</v>
      </c>
      <c r="E128">
        <v>0</v>
      </c>
      <c r="F128">
        <v>0</v>
      </c>
      <c r="G128">
        <v>1</v>
      </c>
      <c r="H128" s="7">
        <v>1</v>
      </c>
      <c r="I128" s="7">
        <f>Tabela1[[#This Row],[PARTICIPAÇÃO EFETIVA CONSELHO SOMA DE UC]]/Tabela1[[#This Row],[TOTAL de UC]]</f>
        <v>0</v>
      </c>
      <c r="J128" s="7"/>
      <c r="K128" s="7">
        <f>Tabela1[[#This Row],[PLANO DE GESTAO MUNI]]</f>
        <v>0</v>
      </c>
      <c r="L128" s="8">
        <f>SUM(Tabela1[[#This Row],[Calculo PEC]:[Cálculo PG]])</f>
        <v>0</v>
      </c>
      <c r="N128">
        <v>127</v>
      </c>
      <c r="O128" t="s">
        <v>8</v>
      </c>
      <c r="P128">
        <v>101</v>
      </c>
      <c r="Q128">
        <v>2339</v>
      </c>
      <c r="R128">
        <v>0</v>
      </c>
      <c r="S128" t="s">
        <v>281</v>
      </c>
      <c r="T128" t="s">
        <v>899</v>
      </c>
      <c r="U128" t="s">
        <v>442</v>
      </c>
      <c r="V128" s="9" t="s">
        <v>900</v>
      </c>
      <c r="W128" s="1">
        <v>35738</v>
      </c>
      <c r="X128" t="s">
        <v>183</v>
      </c>
      <c r="Y128" t="s">
        <v>444</v>
      </c>
      <c r="Z128" t="s">
        <v>445</v>
      </c>
      <c r="AA128" t="s">
        <v>446</v>
      </c>
      <c r="AB128" t="s">
        <v>901</v>
      </c>
      <c r="AC128" t="s">
        <v>901</v>
      </c>
      <c r="AD128" t="s">
        <v>902</v>
      </c>
      <c r="AE128" t="s">
        <v>446</v>
      </c>
      <c r="AF128" t="s">
        <v>70</v>
      </c>
      <c r="AG128" t="s">
        <v>70</v>
      </c>
      <c r="AH128">
        <v>157982.68539999999</v>
      </c>
      <c r="AI128">
        <v>1579.8269</v>
      </c>
      <c r="AJ128" t="s">
        <v>70</v>
      </c>
      <c r="AK128" t="s">
        <v>445</v>
      </c>
      <c r="AL128" t="s">
        <v>903</v>
      </c>
      <c r="AM128" t="s">
        <v>446</v>
      </c>
      <c r="AN128" t="s">
        <v>70</v>
      </c>
      <c r="AO128">
        <v>0</v>
      </c>
      <c r="AP128">
        <v>0</v>
      </c>
      <c r="AQ128" t="s">
        <v>452</v>
      </c>
      <c r="AR128" s="1">
        <v>45798</v>
      </c>
      <c r="AS128" t="s">
        <v>452</v>
      </c>
      <c r="AT128" s="1">
        <v>45798</v>
      </c>
      <c r="AU128">
        <v>0.132358</v>
      </c>
      <c r="AV128">
        <v>2.8698760000000001</v>
      </c>
      <c r="AW128">
        <v>146</v>
      </c>
      <c r="AX128">
        <v>2504</v>
      </c>
      <c r="AY128">
        <v>112</v>
      </c>
      <c r="AZ128" t="s">
        <v>125</v>
      </c>
      <c r="BA128" t="s">
        <v>57</v>
      </c>
      <c r="BB128" s="1">
        <v>35059</v>
      </c>
      <c r="BC128">
        <v>5105507</v>
      </c>
      <c r="BD128">
        <v>1350322.1969999999</v>
      </c>
      <c r="BE128">
        <v>13503.22198</v>
      </c>
      <c r="BF128" t="s">
        <v>70</v>
      </c>
      <c r="BG128">
        <v>2.8698760000000001</v>
      </c>
      <c r="BH128">
        <v>0.132358</v>
      </c>
    </row>
    <row r="129" spans="1:60" ht="15" customHeight="1" x14ac:dyDescent="0.25">
      <c r="A129" t="s">
        <v>386</v>
      </c>
      <c r="B129">
        <v>0</v>
      </c>
      <c r="C129">
        <v>0</v>
      </c>
      <c r="D129">
        <v>0</v>
      </c>
      <c r="H129" s="7"/>
      <c r="I129" s="7"/>
      <c r="J129" s="7"/>
      <c r="K129" s="7">
        <f>Tabela1[[#This Row],[PLANO DE GESTAO MUNI]]</f>
        <v>0</v>
      </c>
      <c r="L129" s="8">
        <f>SUM(Tabela1[[#This Row],[Calculo PEC]:[Cálculo PG]])</f>
        <v>0</v>
      </c>
      <c r="N129">
        <v>128</v>
      </c>
      <c r="O129" t="s">
        <v>8</v>
      </c>
      <c r="P129">
        <v>102</v>
      </c>
      <c r="Q129">
        <v>2365</v>
      </c>
      <c r="R129">
        <v>0</v>
      </c>
      <c r="S129" t="s">
        <v>330</v>
      </c>
      <c r="T129" t="s">
        <v>904</v>
      </c>
      <c r="U129" t="s">
        <v>317</v>
      </c>
      <c r="V129" t="s">
        <v>905</v>
      </c>
      <c r="W129" s="1">
        <v>37475</v>
      </c>
      <c r="X129" t="s">
        <v>220</v>
      </c>
      <c r="Y129" t="s">
        <v>461</v>
      </c>
      <c r="Z129" t="s">
        <v>445</v>
      </c>
      <c r="AA129" t="s">
        <v>70</v>
      </c>
      <c r="AB129" t="s">
        <v>587</v>
      </c>
      <c r="AC129" t="s">
        <v>587</v>
      </c>
      <c r="AD129" t="s">
        <v>906</v>
      </c>
      <c r="AE129" t="s">
        <v>70</v>
      </c>
      <c r="AF129" t="s">
        <v>70</v>
      </c>
      <c r="AG129" t="s">
        <v>70</v>
      </c>
      <c r="AH129">
        <v>211.32570000000001</v>
      </c>
      <c r="AI129">
        <v>2.1133000000000002</v>
      </c>
      <c r="AJ129" t="s">
        <v>458</v>
      </c>
      <c r="AK129" t="s">
        <v>70</v>
      </c>
      <c r="AL129" t="s">
        <v>70</v>
      </c>
      <c r="AM129" t="s">
        <v>70</v>
      </c>
      <c r="AN129" t="s">
        <v>510</v>
      </c>
      <c r="AO129">
        <v>0</v>
      </c>
      <c r="AP129">
        <v>0</v>
      </c>
      <c r="AQ129" t="s">
        <v>452</v>
      </c>
      <c r="AR129" s="1">
        <v>45798</v>
      </c>
      <c r="AS129" t="s">
        <v>452</v>
      </c>
      <c r="AT129" s="1">
        <v>45798</v>
      </c>
      <c r="AU129">
        <v>1.75E-4</v>
      </c>
      <c r="AV129">
        <v>5.2904E-2</v>
      </c>
      <c r="AW129">
        <v>128</v>
      </c>
      <c r="AX129">
        <v>2478</v>
      </c>
      <c r="AY129">
        <v>13</v>
      </c>
      <c r="AZ129" t="s">
        <v>39</v>
      </c>
      <c r="BA129" t="s">
        <v>40</v>
      </c>
      <c r="BB129" s="1">
        <v>34331</v>
      </c>
      <c r="BC129">
        <v>5106216</v>
      </c>
      <c r="BD129">
        <v>595021.03709999996</v>
      </c>
      <c r="BE129">
        <v>5950.2103710000001</v>
      </c>
      <c r="BF129" t="s">
        <v>70</v>
      </c>
      <c r="BG129">
        <v>5.2904E-2</v>
      </c>
      <c r="BH129">
        <v>1.75E-4</v>
      </c>
    </row>
    <row r="130" spans="1:60" ht="15" customHeight="1" x14ac:dyDescent="0.25">
      <c r="A130" t="s">
        <v>387</v>
      </c>
      <c r="B130">
        <v>0</v>
      </c>
      <c r="C130">
        <v>0</v>
      </c>
      <c r="D130">
        <v>0</v>
      </c>
      <c r="H130" s="7"/>
      <c r="I130" s="7"/>
      <c r="J130" s="7"/>
      <c r="K130" s="7">
        <f>Tabela1[[#This Row],[PLANO DE GESTAO MUNI]]</f>
        <v>0</v>
      </c>
      <c r="L130" s="8">
        <f>SUM(Tabela1[[#This Row],[Calculo PEC]:[Cálculo PG]])</f>
        <v>0</v>
      </c>
      <c r="N130">
        <v>129</v>
      </c>
      <c r="O130" t="s">
        <v>8</v>
      </c>
      <c r="P130">
        <v>103</v>
      </c>
      <c r="Q130">
        <v>2341</v>
      </c>
      <c r="R130">
        <v>0</v>
      </c>
      <c r="S130" t="s">
        <v>252</v>
      </c>
      <c r="T130" t="s">
        <v>907</v>
      </c>
      <c r="U130" t="s">
        <v>247</v>
      </c>
      <c r="V130" s="9" t="s">
        <v>908</v>
      </c>
      <c r="W130" s="1">
        <v>35272</v>
      </c>
      <c r="X130" t="s">
        <v>183</v>
      </c>
      <c r="Y130" t="s">
        <v>461</v>
      </c>
      <c r="Z130" t="s">
        <v>469</v>
      </c>
      <c r="AA130" t="s">
        <v>446</v>
      </c>
      <c r="AB130" t="s">
        <v>552</v>
      </c>
      <c r="AC130" t="s">
        <v>552</v>
      </c>
      <c r="AD130" t="s">
        <v>909</v>
      </c>
      <c r="AE130" t="s">
        <v>70</v>
      </c>
      <c r="AF130" t="s">
        <v>70</v>
      </c>
      <c r="AG130" t="s">
        <v>70</v>
      </c>
      <c r="AH130">
        <v>7708.7381999999998</v>
      </c>
      <c r="AI130">
        <v>77.087400000000002</v>
      </c>
      <c r="AJ130" t="s">
        <v>458</v>
      </c>
      <c r="AK130" t="s">
        <v>445</v>
      </c>
      <c r="AL130" t="s">
        <v>458</v>
      </c>
      <c r="AM130" t="s">
        <v>70</v>
      </c>
      <c r="AN130" t="s">
        <v>910</v>
      </c>
      <c r="AO130">
        <v>0</v>
      </c>
      <c r="AP130">
        <v>0</v>
      </c>
      <c r="AQ130" t="s">
        <v>452</v>
      </c>
      <c r="AR130" s="1">
        <v>45798</v>
      </c>
      <c r="AS130" t="s">
        <v>452</v>
      </c>
      <c r="AT130" s="1">
        <v>45798</v>
      </c>
      <c r="AU130">
        <v>6.5430000000000002E-3</v>
      </c>
      <c r="AV130">
        <v>2.3643390000000002</v>
      </c>
      <c r="AW130">
        <v>132</v>
      </c>
      <c r="AX130">
        <v>2489</v>
      </c>
      <c r="AY130">
        <v>30</v>
      </c>
      <c r="AZ130" t="s">
        <v>249</v>
      </c>
      <c r="BA130" t="s">
        <v>250</v>
      </c>
      <c r="BB130" s="1">
        <v>16071</v>
      </c>
      <c r="BC130">
        <v>5106505</v>
      </c>
      <c r="BD130">
        <v>1700354.0649999999</v>
      </c>
      <c r="BE130">
        <v>17003.540649999999</v>
      </c>
      <c r="BF130" t="s">
        <v>70</v>
      </c>
      <c r="BG130">
        <v>2.3013279999999998</v>
      </c>
      <c r="BH130">
        <v>6.3280000000000003E-3</v>
      </c>
    </row>
    <row r="131" spans="1:60" ht="15" customHeight="1" x14ac:dyDescent="0.25">
      <c r="A131" t="s">
        <v>95</v>
      </c>
      <c r="B131">
        <v>0</v>
      </c>
      <c r="C131">
        <v>0</v>
      </c>
      <c r="D131">
        <v>0</v>
      </c>
      <c r="H131" s="7"/>
      <c r="I131" s="7"/>
      <c r="J131" s="7"/>
      <c r="K131" s="7">
        <f>Tabela1[[#This Row],[PLANO DE GESTAO MUNI]]</f>
        <v>0</v>
      </c>
      <c r="L131" s="8">
        <f>SUM(Tabela1[[#This Row],[Calculo PEC]:[Cálculo PG]])</f>
        <v>0</v>
      </c>
      <c r="N131">
        <v>130</v>
      </c>
      <c r="O131" t="s">
        <v>8</v>
      </c>
      <c r="P131">
        <v>104</v>
      </c>
      <c r="Q131">
        <v>2350</v>
      </c>
      <c r="R131">
        <v>59</v>
      </c>
      <c r="S131" t="s">
        <v>911</v>
      </c>
      <c r="T131" t="s">
        <v>912</v>
      </c>
      <c r="U131" t="s">
        <v>442</v>
      </c>
      <c r="V131" t="s">
        <v>913</v>
      </c>
      <c r="W131" s="1">
        <v>43360</v>
      </c>
      <c r="X131" t="s">
        <v>186</v>
      </c>
      <c r="Y131" t="s">
        <v>444</v>
      </c>
      <c r="Z131" t="s">
        <v>445</v>
      </c>
      <c r="AA131" t="s">
        <v>445</v>
      </c>
      <c r="AB131" t="s">
        <v>914</v>
      </c>
      <c r="AC131" t="s">
        <v>914</v>
      </c>
      <c r="AD131">
        <v>12.284800000000001</v>
      </c>
      <c r="AE131" t="s">
        <v>445</v>
      </c>
      <c r="AF131" t="s">
        <v>446</v>
      </c>
      <c r="AG131" t="s">
        <v>446</v>
      </c>
      <c r="AH131">
        <v>12.2865</v>
      </c>
      <c r="AI131">
        <v>0.1229</v>
      </c>
      <c r="AJ131" t="s">
        <v>446</v>
      </c>
      <c r="AK131" t="s">
        <v>445</v>
      </c>
      <c r="AL131" t="s">
        <v>446</v>
      </c>
      <c r="AM131" t="s">
        <v>445</v>
      </c>
      <c r="AN131" t="s">
        <v>70</v>
      </c>
      <c r="AO131">
        <v>0</v>
      </c>
      <c r="AP131">
        <v>0</v>
      </c>
      <c r="AQ131" t="s">
        <v>452</v>
      </c>
      <c r="AR131" s="1">
        <v>45798</v>
      </c>
      <c r="AS131" t="s">
        <v>452</v>
      </c>
      <c r="AT131" s="1">
        <v>45798</v>
      </c>
      <c r="AU131">
        <v>1.0000000000000001E-5</v>
      </c>
      <c r="AV131">
        <v>1.3658999999999999E-2</v>
      </c>
      <c r="AW131">
        <v>53</v>
      </c>
      <c r="AX131">
        <v>2404</v>
      </c>
      <c r="AY131">
        <v>59</v>
      </c>
      <c r="AZ131" t="s">
        <v>389</v>
      </c>
      <c r="BA131" t="s">
        <v>122</v>
      </c>
      <c r="BB131" s="1">
        <v>35052</v>
      </c>
      <c r="BC131">
        <v>5107925</v>
      </c>
      <c r="BD131">
        <v>845215.5307</v>
      </c>
      <c r="BE131">
        <v>8452.1553070000009</v>
      </c>
      <c r="BF131" t="s">
        <v>70</v>
      </c>
      <c r="BG131">
        <v>1.3658999999999999E-2</v>
      </c>
      <c r="BH131">
        <v>1.0000000000000001E-5</v>
      </c>
    </row>
    <row r="132" spans="1:60" ht="15" customHeight="1" x14ac:dyDescent="0.25">
      <c r="A132" t="s">
        <v>388</v>
      </c>
      <c r="B132">
        <v>0</v>
      </c>
      <c r="C132">
        <v>0</v>
      </c>
      <c r="D132">
        <v>0</v>
      </c>
      <c r="E132">
        <v>2</v>
      </c>
      <c r="F132">
        <v>0</v>
      </c>
      <c r="G132">
        <v>0</v>
      </c>
      <c r="H132" s="7">
        <v>2</v>
      </c>
      <c r="I132" s="7">
        <f>Tabela1[[#This Row],[PARTICIPAÇÃO EFETIVA CONSELHO SOMA DE UC]]/Tabela1[[#This Row],[TOTAL de UC]]</f>
        <v>0</v>
      </c>
      <c r="J132" s="7"/>
      <c r="K132" s="7">
        <f>Tabela1[[#This Row],[PLANO DE GESTAO MUNI]]</f>
        <v>0</v>
      </c>
      <c r="L132" s="8">
        <f>SUM(Tabela1[[#This Row],[Calculo PEC]:[Cálculo PG]])</f>
        <v>0</v>
      </c>
      <c r="N132">
        <v>131</v>
      </c>
      <c r="O132" t="s">
        <v>8</v>
      </c>
      <c r="P132">
        <v>105</v>
      </c>
      <c r="Q132">
        <v>2342</v>
      </c>
      <c r="R132">
        <v>0</v>
      </c>
      <c r="S132" t="s">
        <v>233</v>
      </c>
      <c r="T132" t="s">
        <v>915</v>
      </c>
      <c r="U132" t="s">
        <v>184</v>
      </c>
      <c r="V132" t="s">
        <v>916</v>
      </c>
      <c r="W132" s="1">
        <v>37249</v>
      </c>
      <c r="X132" t="s">
        <v>186</v>
      </c>
      <c r="Y132" t="s">
        <v>461</v>
      </c>
      <c r="Z132" t="s">
        <v>469</v>
      </c>
      <c r="AA132" t="s">
        <v>70</v>
      </c>
      <c r="AB132" t="s">
        <v>917</v>
      </c>
      <c r="AC132" t="s">
        <v>917</v>
      </c>
      <c r="AD132" t="s">
        <v>918</v>
      </c>
      <c r="AE132" t="s">
        <v>70</v>
      </c>
      <c r="AF132" t="s">
        <v>70</v>
      </c>
      <c r="AG132" t="s">
        <v>70</v>
      </c>
      <c r="AH132">
        <v>35359.058199999999</v>
      </c>
      <c r="AI132">
        <v>353.59059999999999</v>
      </c>
      <c r="AJ132" t="s">
        <v>70</v>
      </c>
      <c r="AK132" t="s">
        <v>70</v>
      </c>
      <c r="AL132" t="s">
        <v>70</v>
      </c>
      <c r="AM132" t="s">
        <v>70</v>
      </c>
      <c r="AN132" t="s">
        <v>458</v>
      </c>
      <c r="AO132">
        <v>0</v>
      </c>
      <c r="AP132">
        <v>0</v>
      </c>
      <c r="AQ132" t="s">
        <v>452</v>
      </c>
      <c r="AR132" s="1">
        <v>45798</v>
      </c>
      <c r="AS132" t="s">
        <v>452</v>
      </c>
      <c r="AT132" s="1">
        <v>45798</v>
      </c>
      <c r="AU132">
        <v>2.9871999999999999E-2</v>
      </c>
      <c r="AV132">
        <v>0.92258399999999996</v>
      </c>
      <c r="AW132">
        <v>61</v>
      </c>
      <c r="AX132">
        <v>2426</v>
      </c>
      <c r="AY132">
        <v>72</v>
      </c>
      <c r="AZ132" t="s">
        <v>230</v>
      </c>
      <c r="BA132" t="s">
        <v>231</v>
      </c>
      <c r="BB132" s="1">
        <v>33592</v>
      </c>
      <c r="BC132">
        <v>5104203</v>
      </c>
      <c r="BD132">
        <v>504998.78970000002</v>
      </c>
      <c r="BE132">
        <v>5049.987897</v>
      </c>
      <c r="BF132" t="s">
        <v>70</v>
      </c>
      <c r="BG132">
        <v>0.92258399999999996</v>
      </c>
      <c r="BH132">
        <v>2.9871999999999999E-2</v>
      </c>
    </row>
    <row r="133" spans="1:60" ht="15" customHeight="1" x14ac:dyDescent="0.25">
      <c r="A133" t="s">
        <v>389</v>
      </c>
      <c r="B133">
        <v>0</v>
      </c>
      <c r="C133">
        <v>0</v>
      </c>
      <c r="D133">
        <v>0</v>
      </c>
      <c r="E133">
        <v>1</v>
      </c>
      <c r="F133">
        <v>0</v>
      </c>
      <c r="G133">
        <v>0</v>
      </c>
      <c r="H133" s="7">
        <v>1</v>
      </c>
      <c r="I133" s="7">
        <f>Tabela1[[#This Row],[PARTICIPAÇÃO EFETIVA CONSELHO SOMA DE UC]]/Tabela1[[#This Row],[TOTAL de UC]]</f>
        <v>0</v>
      </c>
      <c r="J133" s="7"/>
      <c r="K133" s="7">
        <f>Tabela1[[#This Row],[PLANO DE GESTAO MUNI]]</f>
        <v>0</v>
      </c>
      <c r="L133" s="8">
        <f>SUM(Tabela1[[#This Row],[Calculo PEC]:[Cálculo PG]])</f>
        <v>0</v>
      </c>
      <c r="N133">
        <v>132</v>
      </c>
      <c r="O133" t="s">
        <v>8</v>
      </c>
      <c r="P133">
        <v>106</v>
      </c>
      <c r="Q133">
        <v>2343</v>
      </c>
      <c r="R133">
        <v>0</v>
      </c>
      <c r="S133" t="s">
        <v>325</v>
      </c>
      <c r="T133" s="9" t="s">
        <v>919</v>
      </c>
      <c r="U133" t="s">
        <v>317</v>
      </c>
      <c r="V133" t="s">
        <v>920</v>
      </c>
      <c r="W133" s="1">
        <v>37939</v>
      </c>
      <c r="X133" t="s">
        <v>183</v>
      </c>
      <c r="Y133" t="s">
        <v>444</v>
      </c>
      <c r="Z133" t="s">
        <v>445</v>
      </c>
      <c r="AA133" t="s">
        <v>446</v>
      </c>
      <c r="AB133" t="s">
        <v>508</v>
      </c>
      <c r="AC133" t="s">
        <v>508</v>
      </c>
      <c r="AD133" t="s">
        <v>921</v>
      </c>
      <c r="AE133" t="s">
        <v>70</v>
      </c>
      <c r="AF133" t="s">
        <v>70</v>
      </c>
      <c r="AG133" t="s">
        <v>70</v>
      </c>
      <c r="AH133">
        <v>1093.7546</v>
      </c>
      <c r="AI133">
        <v>10.9375</v>
      </c>
      <c r="AJ133" t="s">
        <v>458</v>
      </c>
      <c r="AK133" t="s">
        <v>445</v>
      </c>
      <c r="AL133" t="s">
        <v>458</v>
      </c>
      <c r="AM133" t="s">
        <v>70</v>
      </c>
      <c r="AN133" t="s">
        <v>922</v>
      </c>
      <c r="AO133">
        <v>0</v>
      </c>
      <c r="AP133">
        <v>0</v>
      </c>
      <c r="AQ133" t="s">
        <v>452</v>
      </c>
      <c r="AR133" s="1">
        <v>45798</v>
      </c>
      <c r="AS133" t="s">
        <v>452</v>
      </c>
      <c r="AT133" s="1">
        <v>45798</v>
      </c>
      <c r="AU133">
        <v>9.19E-4</v>
      </c>
      <c r="AV133">
        <v>0.161052</v>
      </c>
      <c r="AW133">
        <v>28</v>
      </c>
      <c r="AX133">
        <v>2384</v>
      </c>
      <c r="AY133">
        <v>43</v>
      </c>
      <c r="AZ133" t="s">
        <v>67</v>
      </c>
      <c r="BA133" t="s">
        <v>68</v>
      </c>
      <c r="BB133" s="1">
        <v>27893</v>
      </c>
      <c r="BC133">
        <v>5107958</v>
      </c>
      <c r="BD133">
        <v>1163353.1029999999</v>
      </c>
      <c r="BE133">
        <v>11633.53103</v>
      </c>
      <c r="BF133" t="s">
        <v>70</v>
      </c>
      <c r="BG133">
        <v>0.161052</v>
      </c>
      <c r="BH133">
        <v>9.19E-4</v>
      </c>
    </row>
    <row r="134" spans="1:60" ht="15" customHeight="1" x14ac:dyDescent="0.25">
      <c r="A134" t="s">
        <v>38</v>
      </c>
      <c r="B134">
        <v>0</v>
      </c>
      <c r="C134">
        <v>0</v>
      </c>
      <c r="D134">
        <v>0</v>
      </c>
      <c r="H134" s="7"/>
      <c r="I134" s="7"/>
      <c r="J134" s="7"/>
      <c r="K134" s="7">
        <f>Tabela1[[#This Row],[PLANO DE GESTAO MUNI]]</f>
        <v>0</v>
      </c>
      <c r="L134" s="8">
        <f>SUM(Tabela1[[#This Row],[Calculo PEC]:[Cálculo PG]])</f>
        <v>0</v>
      </c>
      <c r="N134">
        <v>133</v>
      </c>
      <c r="O134" t="s">
        <v>8</v>
      </c>
      <c r="P134">
        <v>107</v>
      </c>
      <c r="Q134">
        <v>2344</v>
      </c>
      <c r="R134">
        <v>0</v>
      </c>
      <c r="S134" t="s">
        <v>324</v>
      </c>
      <c r="T134" s="9" t="s">
        <v>923</v>
      </c>
      <c r="U134" t="s">
        <v>317</v>
      </c>
      <c r="V134" t="s">
        <v>924</v>
      </c>
      <c r="W134" s="1">
        <v>35591</v>
      </c>
      <c r="X134" t="s">
        <v>220</v>
      </c>
      <c r="Y134" t="s">
        <v>461</v>
      </c>
      <c r="Z134" t="s">
        <v>445</v>
      </c>
      <c r="AA134" t="s">
        <v>70</v>
      </c>
      <c r="AB134" t="s">
        <v>925</v>
      </c>
      <c r="AC134" t="s">
        <v>925</v>
      </c>
      <c r="AD134" t="s">
        <v>926</v>
      </c>
      <c r="AE134" t="s">
        <v>70</v>
      </c>
      <c r="AF134" t="s">
        <v>70</v>
      </c>
      <c r="AG134" t="s">
        <v>70</v>
      </c>
      <c r="AH134">
        <v>1680.6722</v>
      </c>
      <c r="AI134">
        <v>16.806699999999999</v>
      </c>
      <c r="AJ134" t="s">
        <v>458</v>
      </c>
      <c r="AK134" t="s">
        <v>445</v>
      </c>
      <c r="AL134" t="s">
        <v>458</v>
      </c>
      <c r="AM134" t="s">
        <v>70</v>
      </c>
      <c r="AN134" t="s">
        <v>927</v>
      </c>
      <c r="AO134">
        <v>0</v>
      </c>
      <c r="AP134">
        <v>0</v>
      </c>
      <c r="AQ134" t="s">
        <v>452</v>
      </c>
      <c r="AR134" s="1">
        <v>45798</v>
      </c>
      <c r="AS134" t="s">
        <v>452</v>
      </c>
      <c r="AT134" s="1">
        <v>45798</v>
      </c>
      <c r="AU134">
        <v>1.39E-3</v>
      </c>
      <c r="AV134">
        <v>0.24190999999999999</v>
      </c>
      <c r="AW134">
        <v>17</v>
      </c>
      <c r="AX134">
        <v>2372</v>
      </c>
      <c r="AY134">
        <v>125</v>
      </c>
      <c r="AZ134" t="s">
        <v>50</v>
      </c>
      <c r="BA134" t="s">
        <v>51</v>
      </c>
      <c r="BB134" s="1">
        <v>36522</v>
      </c>
      <c r="BC134">
        <v>5107354</v>
      </c>
      <c r="BD134">
        <v>746551.05900000001</v>
      </c>
      <c r="BE134">
        <v>7465.5105899999999</v>
      </c>
      <c r="BF134" t="s">
        <v>70</v>
      </c>
      <c r="BG134">
        <v>0.24523200000000001</v>
      </c>
      <c r="BH134">
        <v>8.4400000000000002E-4</v>
      </c>
    </row>
    <row r="135" spans="1:60" ht="15" customHeight="1" x14ac:dyDescent="0.25">
      <c r="A135" t="s">
        <v>390</v>
      </c>
      <c r="B135">
        <v>0</v>
      </c>
      <c r="C135">
        <v>0</v>
      </c>
      <c r="D135">
        <v>0</v>
      </c>
      <c r="H135" s="7"/>
      <c r="I135" s="7"/>
      <c r="J135" s="7"/>
      <c r="K135" s="7">
        <f>Tabela1[[#This Row],[PLANO DE GESTAO MUNI]]</f>
        <v>0</v>
      </c>
      <c r="L135" s="8">
        <f>SUM(Tabela1[[#This Row],[Calculo PEC]:[Cálculo PG]])</f>
        <v>0</v>
      </c>
      <c r="N135">
        <v>134</v>
      </c>
      <c r="O135" t="s">
        <v>8</v>
      </c>
      <c r="P135">
        <v>107</v>
      </c>
      <c r="Q135">
        <v>2344</v>
      </c>
      <c r="R135">
        <v>0</v>
      </c>
      <c r="S135" t="s">
        <v>324</v>
      </c>
      <c r="T135" s="9" t="s">
        <v>923</v>
      </c>
      <c r="U135" t="s">
        <v>317</v>
      </c>
      <c r="V135" t="s">
        <v>924</v>
      </c>
      <c r="W135" s="1">
        <v>35591</v>
      </c>
      <c r="X135" t="s">
        <v>220</v>
      </c>
      <c r="Y135" t="s">
        <v>461</v>
      </c>
      <c r="Z135" t="s">
        <v>445</v>
      </c>
      <c r="AA135" t="s">
        <v>70</v>
      </c>
      <c r="AB135" t="s">
        <v>925</v>
      </c>
      <c r="AC135" t="s">
        <v>925</v>
      </c>
      <c r="AD135" t="s">
        <v>926</v>
      </c>
      <c r="AE135" t="s">
        <v>70</v>
      </c>
      <c r="AF135" t="s">
        <v>70</v>
      </c>
      <c r="AG135" t="s">
        <v>70</v>
      </c>
      <c r="AH135">
        <v>1680.6722</v>
      </c>
      <c r="AI135">
        <v>16.806699999999999</v>
      </c>
      <c r="AJ135" t="s">
        <v>458</v>
      </c>
      <c r="AK135" t="s">
        <v>445</v>
      </c>
      <c r="AL135" t="s">
        <v>458</v>
      </c>
      <c r="AM135" t="s">
        <v>70</v>
      </c>
      <c r="AN135" t="s">
        <v>927</v>
      </c>
      <c r="AO135">
        <v>0</v>
      </c>
      <c r="AP135">
        <v>0</v>
      </c>
      <c r="AQ135" t="s">
        <v>452</v>
      </c>
      <c r="AR135" s="1">
        <v>45798</v>
      </c>
      <c r="AS135" t="s">
        <v>452</v>
      </c>
      <c r="AT135" s="1">
        <v>45798</v>
      </c>
      <c r="AU135">
        <v>1.39E-3</v>
      </c>
      <c r="AV135">
        <v>0.24190999999999999</v>
      </c>
      <c r="AW135">
        <v>41</v>
      </c>
      <c r="AX135">
        <v>2397</v>
      </c>
      <c r="AY135">
        <v>18</v>
      </c>
      <c r="AZ135" t="s">
        <v>175</v>
      </c>
      <c r="BA135" t="s">
        <v>45</v>
      </c>
      <c r="BB135" s="1">
        <v>33592</v>
      </c>
      <c r="BC135">
        <v>5106778</v>
      </c>
      <c r="BD135">
        <v>396889.08840000001</v>
      </c>
      <c r="BE135">
        <v>3968.8908839999999</v>
      </c>
      <c r="BF135" t="s">
        <v>70</v>
      </c>
      <c r="BG135">
        <v>0.13949800000000001</v>
      </c>
      <c r="BH135">
        <v>5.4600000000000004E-4</v>
      </c>
    </row>
    <row r="136" spans="1:60" ht="15" customHeight="1" x14ac:dyDescent="0.25">
      <c r="A136" t="s">
        <v>391</v>
      </c>
      <c r="B136">
        <v>0</v>
      </c>
      <c r="C136">
        <v>0</v>
      </c>
      <c r="D136">
        <v>0</v>
      </c>
      <c r="E136">
        <v>1</v>
      </c>
      <c r="F136">
        <v>0</v>
      </c>
      <c r="G136">
        <v>0</v>
      </c>
      <c r="H136" s="7">
        <v>1</v>
      </c>
      <c r="I136" s="7">
        <f>Tabela1[[#This Row],[PARTICIPAÇÃO EFETIVA CONSELHO SOMA DE UC]]/Tabela1[[#This Row],[TOTAL de UC]]</f>
        <v>0</v>
      </c>
      <c r="J136" s="7"/>
      <c r="K136" s="7">
        <f>Tabela1[[#This Row],[PLANO DE GESTAO MUNI]]</f>
        <v>0</v>
      </c>
      <c r="L136" s="8">
        <f>SUM(Tabela1[[#This Row],[Calculo PEC]:[Cálculo PG]])</f>
        <v>0</v>
      </c>
      <c r="N136">
        <v>135</v>
      </c>
      <c r="O136" t="s">
        <v>8</v>
      </c>
      <c r="P136">
        <v>108</v>
      </c>
      <c r="Q136">
        <v>2345</v>
      </c>
      <c r="R136">
        <v>0</v>
      </c>
      <c r="S136" t="s">
        <v>928</v>
      </c>
      <c r="T136" t="s">
        <v>929</v>
      </c>
      <c r="U136" t="s">
        <v>442</v>
      </c>
      <c r="V136" t="s">
        <v>930</v>
      </c>
      <c r="W136" s="1">
        <v>44097</v>
      </c>
      <c r="X136" t="s">
        <v>186</v>
      </c>
      <c r="Y136" t="s">
        <v>444</v>
      </c>
      <c r="Z136" t="s">
        <v>445</v>
      </c>
      <c r="AA136" t="s">
        <v>469</v>
      </c>
      <c r="AB136" t="s">
        <v>931</v>
      </c>
      <c r="AC136" t="s">
        <v>931</v>
      </c>
      <c r="AD136">
        <v>38.085000000000001</v>
      </c>
      <c r="AE136" t="s">
        <v>445</v>
      </c>
      <c r="AF136" t="s">
        <v>458</v>
      </c>
      <c r="AG136" t="s">
        <v>458</v>
      </c>
      <c r="AH136">
        <v>39.2455</v>
      </c>
      <c r="AI136">
        <v>0.39250000000000002</v>
      </c>
      <c r="AJ136" t="s">
        <v>446</v>
      </c>
      <c r="AK136" t="s">
        <v>445</v>
      </c>
      <c r="AL136" t="s">
        <v>445</v>
      </c>
      <c r="AM136" t="s">
        <v>445</v>
      </c>
      <c r="AN136" t="s">
        <v>932</v>
      </c>
      <c r="AO136">
        <v>0</v>
      </c>
      <c r="AP136">
        <v>0</v>
      </c>
      <c r="AQ136" t="s">
        <v>452</v>
      </c>
      <c r="AR136" s="1">
        <v>45798</v>
      </c>
      <c r="AS136" t="s">
        <v>452</v>
      </c>
      <c r="AT136" s="1">
        <v>45798</v>
      </c>
      <c r="AU136">
        <v>3.3000000000000003E-5</v>
      </c>
      <c r="AV136">
        <v>4.3521999999999998E-2</v>
      </c>
      <c r="AW136">
        <v>108</v>
      </c>
      <c r="AX136">
        <v>2465</v>
      </c>
      <c r="AY136">
        <v>144</v>
      </c>
      <c r="AZ136" t="s">
        <v>26</v>
      </c>
      <c r="BA136" t="s">
        <v>27</v>
      </c>
      <c r="BB136" s="1">
        <v>31520</v>
      </c>
      <c r="BC136">
        <v>5105150</v>
      </c>
      <c r="BD136">
        <v>2641920.1140000001</v>
      </c>
      <c r="BE136">
        <v>26419.201140000001</v>
      </c>
      <c r="BF136" t="s">
        <v>70</v>
      </c>
      <c r="BG136">
        <v>4.3521999999999998E-2</v>
      </c>
      <c r="BH136">
        <v>3.3000000000000003E-5</v>
      </c>
    </row>
    <row r="137" spans="1:60" ht="15" customHeight="1" x14ac:dyDescent="0.25">
      <c r="A137" t="s">
        <v>187</v>
      </c>
      <c r="B137">
        <v>0</v>
      </c>
      <c r="C137">
        <v>0</v>
      </c>
      <c r="D137">
        <v>0</v>
      </c>
      <c r="E137">
        <v>3</v>
      </c>
      <c r="F137">
        <v>0</v>
      </c>
      <c r="G137">
        <v>0</v>
      </c>
      <c r="H137" s="7">
        <v>3</v>
      </c>
      <c r="I137" s="7">
        <f>Tabela1[[#This Row],[PARTICIPAÇÃO EFETIVA CONSELHO SOMA DE UC]]/Tabela1[[#This Row],[TOTAL de UC]]</f>
        <v>0</v>
      </c>
      <c r="J137" s="7"/>
      <c r="K137" s="7">
        <f>Tabela1[[#This Row],[PLANO DE GESTAO MUNI]]</f>
        <v>0</v>
      </c>
      <c r="L137" s="8">
        <f>SUM(Tabela1[[#This Row],[Calculo PEC]:[Cálculo PG]])</f>
        <v>0</v>
      </c>
      <c r="N137">
        <v>136</v>
      </c>
      <c r="O137" t="s">
        <v>8</v>
      </c>
      <c r="P137">
        <v>109</v>
      </c>
      <c r="Q137">
        <v>2351</v>
      </c>
      <c r="R137">
        <v>0</v>
      </c>
      <c r="S137" t="s">
        <v>203</v>
      </c>
      <c r="T137" s="9" t="s">
        <v>933</v>
      </c>
      <c r="U137" t="s">
        <v>184</v>
      </c>
      <c r="V137" s="9" t="s">
        <v>934</v>
      </c>
      <c r="W137" s="1">
        <v>36395</v>
      </c>
      <c r="X137" t="s">
        <v>183</v>
      </c>
      <c r="Y137" t="s">
        <v>461</v>
      </c>
      <c r="Z137" t="s">
        <v>445</v>
      </c>
      <c r="AA137" t="s">
        <v>446</v>
      </c>
      <c r="AB137" t="s">
        <v>935</v>
      </c>
      <c r="AC137" t="s">
        <v>936</v>
      </c>
      <c r="AD137" t="s">
        <v>937</v>
      </c>
      <c r="AE137" t="s">
        <v>446</v>
      </c>
      <c r="AF137" t="s">
        <v>458</v>
      </c>
      <c r="AG137" t="s">
        <v>458</v>
      </c>
      <c r="AH137">
        <v>462201.02830000001</v>
      </c>
      <c r="AI137">
        <v>4622.0102999999999</v>
      </c>
      <c r="AJ137" t="s">
        <v>458</v>
      </c>
      <c r="AK137" t="s">
        <v>445</v>
      </c>
      <c r="AL137" t="s">
        <v>938</v>
      </c>
      <c r="AM137" t="s">
        <v>446</v>
      </c>
      <c r="AN137" s="9" t="s">
        <v>939</v>
      </c>
      <c r="AO137">
        <v>0</v>
      </c>
      <c r="AP137">
        <v>0</v>
      </c>
      <c r="AQ137" t="s">
        <v>452</v>
      </c>
      <c r="AR137" s="1">
        <v>45798</v>
      </c>
      <c r="AS137" t="s">
        <v>452</v>
      </c>
      <c r="AT137" s="1">
        <v>45798</v>
      </c>
      <c r="AU137">
        <v>0.38740599999999997</v>
      </c>
      <c r="AV137">
        <v>3.8429739999999999</v>
      </c>
      <c r="AW137">
        <v>52</v>
      </c>
      <c r="AX137">
        <v>2403</v>
      </c>
      <c r="AY137">
        <v>54</v>
      </c>
      <c r="AZ137" t="s">
        <v>147</v>
      </c>
      <c r="BA137" t="s">
        <v>148</v>
      </c>
      <c r="BB137" s="1">
        <v>37595</v>
      </c>
      <c r="BC137">
        <v>5107768</v>
      </c>
      <c r="BD137">
        <v>474060.57120000001</v>
      </c>
      <c r="BE137">
        <v>4740.6057119999996</v>
      </c>
      <c r="BF137" t="s">
        <v>70</v>
      </c>
      <c r="BG137">
        <v>1.069453</v>
      </c>
      <c r="BH137">
        <v>3.7024000000000001E-2</v>
      </c>
    </row>
    <row r="138" spans="1:60" ht="15" customHeight="1" x14ac:dyDescent="0.25">
      <c r="A138" t="s">
        <v>392</v>
      </c>
      <c r="B138">
        <v>0</v>
      </c>
      <c r="C138">
        <v>0</v>
      </c>
      <c r="D138">
        <v>0</v>
      </c>
      <c r="H138" s="7"/>
      <c r="I138" s="7"/>
      <c r="J138" s="7"/>
      <c r="K138" s="7">
        <f>Tabela1[[#This Row],[PLANO DE GESTAO MUNI]]</f>
        <v>0</v>
      </c>
      <c r="L138" s="8">
        <f>SUM(Tabela1[[#This Row],[Calculo PEC]:[Cálculo PG]])</f>
        <v>0</v>
      </c>
      <c r="N138">
        <v>137</v>
      </c>
      <c r="O138" t="s">
        <v>8</v>
      </c>
      <c r="P138">
        <v>109</v>
      </c>
      <c r="Q138">
        <v>2351</v>
      </c>
      <c r="R138">
        <v>0</v>
      </c>
      <c r="S138" t="s">
        <v>203</v>
      </c>
      <c r="T138" s="9" t="s">
        <v>933</v>
      </c>
      <c r="U138" t="s">
        <v>184</v>
      </c>
      <c r="V138" s="9" t="s">
        <v>934</v>
      </c>
      <c r="W138" s="1">
        <v>36395</v>
      </c>
      <c r="X138" t="s">
        <v>183</v>
      </c>
      <c r="Y138" t="s">
        <v>461</v>
      </c>
      <c r="Z138" t="s">
        <v>445</v>
      </c>
      <c r="AA138" t="s">
        <v>446</v>
      </c>
      <c r="AB138" t="s">
        <v>935</v>
      </c>
      <c r="AC138" t="s">
        <v>936</v>
      </c>
      <c r="AD138" t="s">
        <v>937</v>
      </c>
      <c r="AE138" t="s">
        <v>446</v>
      </c>
      <c r="AF138" t="s">
        <v>458</v>
      </c>
      <c r="AG138" t="s">
        <v>458</v>
      </c>
      <c r="AH138">
        <v>462201.02830000001</v>
      </c>
      <c r="AI138">
        <v>4622.0102999999999</v>
      </c>
      <c r="AJ138" t="s">
        <v>458</v>
      </c>
      <c r="AK138" t="s">
        <v>445</v>
      </c>
      <c r="AL138" t="s">
        <v>938</v>
      </c>
      <c r="AM138" t="s">
        <v>446</v>
      </c>
      <c r="AN138" s="9" t="s">
        <v>939</v>
      </c>
      <c r="AO138">
        <v>0</v>
      </c>
      <c r="AP138">
        <v>0</v>
      </c>
      <c r="AQ138" t="s">
        <v>452</v>
      </c>
      <c r="AR138" s="1">
        <v>45798</v>
      </c>
      <c r="AS138" t="s">
        <v>452</v>
      </c>
      <c r="AT138" s="1">
        <v>45798</v>
      </c>
      <c r="AU138">
        <v>0.38740599999999997</v>
      </c>
      <c r="AV138">
        <v>3.8429739999999999</v>
      </c>
      <c r="AW138">
        <v>64</v>
      </c>
      <c r="AX138">
        <v>2429</v>
      </c>
      <c r="AY138">
        <v>61</v>
      </c>
      <c r="AZ138" t="s">
        <v>196</v>
      </c>
      <c r="BA138" t="s">
        <v>193</v>
      </c>
      <c r="BB138" s="1">
        <v>32927</v>
      </c>
      <c r="BC138">
        <v>5103007</v>
      </c>
      <c r="BD138">
        <v>660176.05920000002</v>
      </c>
      <c r="BE138">
        <v>6601.7605919999996</v>
      </c>
      <c r="BF138" t="s">
        <v>70</v>
      </c>
      <c r="BG138">
        <v>0.52268099999999995</v>
      </c>
      <c r="BH138">
        <v>7.0390000000000001E-3</v>
      </c>
    </row>
    <row r="139" spans="1:60" ht="15" customHeight="1" x14ac:dyDescent="0.25">
      <c r="A139" t="s">
        <v>393</v>
      </c>
      <c r="B139">
        <v>0</v>
      </c>
      <c r="C139">
        <v>0</v>
      </c>
      <c r="D139">
        <v>0</v>
      </c>
      <c r="H139" s="7"/>
      <c r="I139" s="7"/>
      <c r="J139" s="7"/>
      <c r="K139" s="7">
        <f>Tabela1[[#This Row],[PLANO DE GESTAO MUNI]]</f>
        <v>0</v>
      </c>
      <c r="L139" s="8">
        <f>SUM(Tabela1[[#This Row],[Calculo PEC]:[Cálculo PG]])</f>
        <v>0</v>
      </c>
      <c r="N139">
        <v>138</v>
      </c>
      <c r="O139" t="s">
        <v>8</v>
      </c>
      <c r="P139">
        <v>109</v>
      </c>
      <c r="Q139">
        <v>2351</v>
      </c>
      <c r="R139">
        <v>0</v>
      </c>
      <c r="S139" t="s">
        <v>203</v>
      </c>
      <c r="T139" s="9" t="s">
        <v>933</v>
      </c>
      <c r="U139" t="s">
        <v>184</v>
      </c>
      <c r="V139" s="9" t="s">
        <v>934</v>
      </c>
      <c r="W139" s="1">
        <v>36395</v>
      </c>
      <c r="X139" t="s">
        <v>183</v>
      </c>
      <c r="Y139" t="s">
        <v>461</v>
      </c>
      <c r="Z139" t="s">
        <v>445</v>
      </c>
      <c r="AA139" t="s">
        <v>446</v>
      </c>
      <c r="AB139" t="s">
        <v>935</v>
      </c>
      <c r="AC139" t="s">
        <v>936</v>
      </c>
      <c r="AD139" t="s">
        <v>937</v>
      </c>
      <c r="AE139" t="s">
        <v>446</v>
      </c>
      <c r="AF139" t="s">
        <v>458</v>
      </c>
      <c r="AG139" t="s">
        <v>458</v>
      </c>
      <c r="AH139">
        <v>462201.02830000001</v>
      </c>
      <c r="AI139">
        <v>4622.0102999999999</v>
      </c>
      <c r="AJ139" t="s">
        <v>458</v>
      </c>
      <c r="AK139" t="s">
        <v>445</v>
      </c>
      <c r="AL139" t="s">
        <v>938</v>
      </c>
      <c r="AM139" t="s">
        <v>446</v>
      </c>
      <c r="AN139" s="9" t="s">
        <v>939</v>
      </c>
      <c r="AO139">
        <v>0</v>
      </c>
      <c r="AP139">
        <v>0</v>
      </c>
      <c r="AQ139" t="s">
        <v>452</v>
      </c>
      <c r="AR139" s="1">
        <v>45798</v>
      </c>
      <c r="AS139" t="s">
        <v>452</v>
      </c>
      <c r="AT139" s="1">
        <v>45798</v>
      </c>
      <c r="AU139">
        <v>0.38740599999999997</v>
      </c>
      <c r="AV139">
        <v>3.8429739999999999</v>
      </c>
      <c r="AW139">
        <v>90</v>
      </c>
      <c r="AX139">
        <v>2418</v>
      </c>
      <c r="AY139">
        <v>107</v>
      </c>
      <c r="AZ139" t="s">
        <v>207</v>
      </c>
      <c r="BA139" t="s">
        <v>36</v>
      </c>
      <c r="BB139" s="1">
        <v>33592</v>
      </c>
      <c r="BC139">
        <v>5106208</v>
      </c>
      <c r="BD139">
        <v>329067.2291</v>
      </c>
      <c r="BE139">
        <v>3290.6722909999999</v>
      </c>
      <c r="BF139" t="s">
        <v>70</v>
      </c>
      <c r="BG139">
        <v>2.0141909999999998</v>
      </c>
      <c r="BH139">
        <v>6.5766000000000005E-2</v>
      </c>
    </row>
    <row r="140" spans="1:60" ht="15" customHeight="1" x14ac:dyDescent="0.25">
      <c r="A140" t="s">
        <v>114</v>
      </c>
      <c r="B140">
        <v>0</v>
      </c>
      <c r="C140">
        <v>0</v>
      </c>
      <c r="D140">
        <v>0</v>
      </c>
      <c r="H140" s="7"/>
      <c r="I140" s="7"/>
      <c r="J140" s="7"/>
      <c r="K140" s="7">
        <f>Tabela1[[#This Row],[PLANO DE GESTAO MUNI]]</f>
        <v>0</v>
      </c>
      <c r="L140" s="8">
        <f>SUM(Tabela1[[#This Row],[Calculo PEC]:[Cálculo PG]])</f>
        <v>0</v>
      </c>
      <c r="N140">
        <v>139</v>
      </c>
      <c r="O140" t="s">
        <v>8</v>
      </c>
      <c r="P140">
        <v>109</v>
      </c>
      <c r="Q140">
        <v>2351</v>
      </c>
      <c r="R140">
        <v>0</v>
      </c>
      <c r="S140" t="s">
        <v>203</v>
      </c>
      <c r="T140" s="9" t="s">
        <v>933</v>
      </c>
      <c r="U140" t="s">
        <v>184</v>
      </c>
      <c r="V140" s="9" t="s">
        <v>934</v>
      </c>
      <c r="W140" s="1">
        <v>36395</v>
      </c>
      <c r="X140" t="s">
        <v>183</v>
      </c>
      <c r="Y140" t="s">
        <v>461</v>
      </c>
      <c r="Z140" t="s">
        <v>445</v>
      </c>
      <c r="AA140" t="s">
        <v>446</v>
      </c>
      <c r="AB140" t="s">
        <v>935</v>
      </c>
      <c r="AC140" t="s">
        <v>936</v>
      </c>
      <c r="AD140" t="s">
        <v>937</v>
      </c>
      <c r="AE140" t="s">
        <v>446</v>
      </c>
      <c r="AF140" t="s">
        <v>458</v>
      </c>
      <c r="AG140" t="s">
        <v>458</v>
      </c>
      <c r="AH140">
        <v>462201.02830000001</v>
      </c>
      <c r="AI140">
        <v>4622.0102999999999</v>
      </c>
      <c r="AJ140" t="s">
        <v>458</v>
      </c>
      <c r="AK140" t="s">
        <v>445</v>
      </c>
      <c r="AL140" t="s">
        <v>938</v>
      </c>
      <c r="AM140" t="s">
        <v>446</v>
      </c>
      <c r="AN140" s="9" t="s">
        <v>939</v>
      </c>
      <c r="AO140">
        <v>0</v>
      </c>
      <c r="AP140">
        <v>0</v>
      </c>
      <c r="AQ140" t="s">
        <v>452</v>
      </c>
      <c r="AR140" s="1">
        <v>45798</v>
      </c>
      <c r="AS140" t="s">
        <v>452</v>
      </c>
      <c r="AT140" s="1">
        <v>45798</v>
      </c>
      <c r="AU140">
        <v>0.38740599999999997</v>
      </c>
      <c r="AV140">
        <v>3.8429739999999999</v>
      </c>
      <c r="AW140">
        <v>102</v>
      </c>
      <c r="AX140">
        <v>2459</v>
      </c>
      <c r="AY140">
        <v>142</v>
      </c>
      <c r="AZ140" t="s">
        <v>204</v>
      </c>
      <c r="BA140" t="s">
        <v>70</v>
      </c>
      <c r="BB140" t="s">
        <v>71</v>
      </c>
      <c r="BC140">
        <v>0</v>
      </c>
      <c r="BD140">
        <v>212.79384999999999</v>
      </c>
      <c r="BE140">
        <v>2.1279379999999999</v>
      </c>
      <c r="BF140" t="s">
        <v>940</v>
      </c>
      <c r="BG140">
        <v>6.8703E-2</v>
      </c>
      <c r="BH140">
        <v>1.7799999999999999E-4</v>
      </c>
    </row>
    <row r="141" spans="1:60" ht="15" customHeight="1" x14ac:dyDescent="0.25">
      <c r="A141" t="s">
        <v>235</v>
      </c>
      <c r="B141">
        <v>0</v>
      </c>
      <c r="C141">
        <v>0</v>
      </c>
      <c r="D141">
        <v>0</v>
      </c>
      <c r="E141">
        <v>3</v>
      </c>
      <c r="F141">
        <v>0</v>
      </c>
      <c r="G141">
        <v>0</v>
      </c>
      <c r="H141" s="7">
        <v>3</v>
      </c>
      <c r="I141" s="7">
        <f>Tabela1[[#This Row],[PARTICIPAÇÃO EFETIVA CONSELHO SOMA DE UC]]/Tabela1[[#This Row],[TOTAL de UC]]</f>
        <v>0</v>
      </c>
      <c r="J141" s="7"/>
      <c r="K141" s="7">
        <f>Tabela1[[#This Row],[PLANO DE GESTAO MUNI]]</f>
        <v>0</v>
      </c>
      <c r="L141" s="8">
        <f>SUM(Tabela1[[#This Row],[Calculo PEC]:[Cálculo PG]])</f>
        <v>0</v>
      </c>
      <c r="N141">
        <v>140</v>
      </c>
      <c r="O141" t="s">
        <v>8</v>
      </c>
      <c r="P141">
        <v>109</v>
      </c>
      <c r="Q141">
        <v>2351</v>
      </c>
      <c r="R141">
        <v>0</v>
      </c>
      <c r="S141" t="s">
        <v>203</v>
      </c>
      <c r="T141" s="9" t="s">
        <v>933</v>
      </c>
      <c r="U141" t="s">
        <v>184</v>
      </c>
      <c r="V141" s="9" t="s">
        <v>934</v>
      </c>
      <c r="W141" s="1">
        <v>36395</v>
      </c>
      <c r="X141" t="s">
        <v>183</v>
      </c>
      <c r="Y141" t="s">
        <v>461</v>
      </c>
      <c r="Z141" t="s">
        <v>445</v>
      </c>
      <c r="AA141" t="s">
        <v>446</v>
      </c>
      <c r="AB141" t="s">
        <v>935</v>
      </c>
      <c r="AC141" t="s">
        <v>936</v>
      </c>
      <c r="AD141" t="s">
        <v>937</v>
      </c>
      <c r="AE141" t="s">
        <v>446</v>
      </c>
      <c r="AF141" t="s">
        <v>458</v>
      </c>
      <c r="AG141" t="s">
        <v>458</v>
      </c>
      <c r="AH141">
        <v>462201.02830000001</v>
      </c>
      <c r="AI141">
        <v>4622.0102999999999</v>
      </c>
      <c r="AJ141" t="s">
        <v>458</v>
      </c>
      <c r="AK141" t="s">
        <v>445</v>
      </c>
      <c r="AL141" t="s">
        <v>938</v>
      </c>
      <c r="AM141" t="s">
        <v>446</v>
      </c>
      <c r="AN141" s="9" t="s">
        <v>939</v>
      </c>
      <c r="AO141">
        <v>0</v>
      </c>
      <c r="AP141">
        <v>0</v>
      </c>
      <c r="AQ141" t="s">
        <v>452</v>
      </c>
      <c r="AR141" s="1">
        <v>45798</v>
      </c>
      <c r="AS141" t="s">
        <v>452</v>
      </c>
      <c r="AT141" s="1">
        <v>45798</v>
      </c>
      <c r="AU141">
        <v>0.38740599999999997</v>
      </c>
      <c r="AV141">
        <v>3.8429739999999999</v>
      </c>
      <c r="AW141">
        <v>103</v>
      </c>
      <c r="AX141">
        <v>2460</v>
      </c>
      <c r="AY141">
        <v>136</v>
      </c>
      <c r="AZ141" t="s">
        <v>150</v>
      </c>
      <c r="BA141" t="s">
        <v>151</v>
      </c>
      <c r="BB141" s="1">
        <v>33592</v>
      </c>
      <c r="BC141">
        <v>5105903</v>
      </c>
      <c r="BD141">
        <v>390722.90139999997</v>
      </c>
      <c r="BE141">
        <v>3907.229014</v>
      </c>
      <c r="BF141" t="s">
        <v>70</v>
      </c>
      <c r="BG141">
        <v>2.0873050000000002</v>
      </c>
      <c r="BH141">
        <v>5.2208999999999998E-2</v>
      </c>
    </row>
    <row r="142" spans="1:60" ht="15" customHeight="1" x14ac:dyDescent="0.25">
      <c r="A142" t="s">
        <v>394</v>
      </c>
      <c r="B142">
        <v>0</v>
      </c>
      <c r="C142">
        <v>0</v>
      </c>
      <c r="D142">
        <v>0</v>
      </c>
      <c r="H142" s="7"/>
      <c r="I142" s="7"/>
      <c r="J142" s="7"/>
      <c r="K142" s="7">
        <f>Tabela1[[#This Row],[PLANO DE GESTAO MUNI]]</f>
        <v>0</v>
      </c>
      <c r="L142" s="8">
        <f>SUM(Tabela1[[#This Row],[Calculo PEC]:[Cálculo PG]])</f>
        <v>0</v>
      </c>
      <c r="N142">
        <v>141</v>
      </c>
      <c r="O142" t="s">
        <v>8</v>
      </c>
      <c r="P142">
        <v>109</v>
      </c>
      <c r="Q142">
        <v>2351</v>
      </c>
      <c r="R142">
        <v>0</v>
      </c>
      <c r="S142" t="s">
        <v>203</v>
      </c>
      <c r="T142" s="9" t="s">
        <v>933</v>
      </c>
      <c r="U142" t="s">
        <v>184</v>
      </c>
      <c r="V142" s="9" t="s">
        <v>934</v>
      </c>
      <c r="W142" s="1">
        <v>36395</v>
      </c>
      <c r="X142" t="s">
        <v>183</v>
      </c>
      <c r="Y142" t="s">
        <v>461</v>
      </c>
      <c r="Z142" t="s">
        <v>445</v>
      </c>
      <c r="AA142" t="s">
        <v>446</v>
      </c>
      <c r="AB142" t="s">
        <v>935</v>
      </c>
      <c r="AC142" t="s">
        <v>936</v>
      </c>
      <c r="AD142" t="s">
        <v>937</v>
      </c>
      <c r="AE142" t="s">
        <v>446</v>
      </c>
      <c r="AF142" t="s">
        <v>458</v>
      </c>
      <c r="AG142" t="s">
        <v>458</v>
      </c>
      <c r="AH142">
        <v>462201.02830000001</v>
      </c>
      <c r="AI142">
        <v>4622.0102999999999</v>
      </c>
      <c r="AJ142" t="s">
        <v>458</v>
      </c>
      <c r="AK142" t="s">
        <v>445</v>
      </c>
      <c r="AL142" t="s">
        <v>938</v>
      </c>
      <c r="AM142" t="s">
        <v>446</v>
      </c>
      <c r="AN142" s="9" t="s">
        <v>939</v>
      </c>
      <c r="AO142">
        <v>0</v>
      </c>
      <c r="AP142">
        <v>0</v>
      </c>
      <c r="AQ142" t="s">
        <v>452</v>
      </c>
      <c r="AR142" s="1">
        <v>45798</v>
      </c>
      <c r="AS142" t="s">
        <v>452</v>
      </c>
      <c r="AT142" s="1">
        <v>45798</v>
      </c>
      <c r="AU142">
        <v>0.38740599999999997</v>
      </c>
      <c r="AV142">
        <v>3.8429739999999999</v>
      </c>
      <c r="AW142">
        <v>144</v>
      </c>
      <c r="AX142">
        <v>2502</v>
      </c>
      <c r="AY142">
        <v>62</v>
      </c>
      <c r="AZ142" t="s">
        <v>205</v>
      </c>
      <c r="BA142" t="s">
        <v>206</v>
      </c>
      <c r="BB142" s="1">
        <v>38730</v>
      </c>
      <c r="BC142">
        <v>5107701</v>
      </c>
      <c r="BD142">
        <v>715164.33189999999</v>
      </c>
      <c r="BE142">
        <v>7151.6433189999998</v>
      </c>
      <c r="BF142" t="s">
        <v>70</v>
      </c>
      <c r="BG142">
        <v>3.3821479999999999</v>
      </c>
      <c r="BH142">
        <v>0.22519</v>
      </c>
    </row>
    <row r="143" spans="1:60" ht="15" customHeight="1" x14ac:dyDescent="0.25">
      <c r="A143" t="s">
        <v>81</v>
      </c>
      <c r="B143">
        <v>0</v>
      </c>
      <c r="C143">
        <v>0</v>
      </c>
      <c r="D143">
        <v>0</v>
      </c>
      <c r="H143" s="7"/>
      <c r="I143" s="7"/>
      <c r="J143" s="7"/>
      <c r="K143" s="7">
        <f>Tabela1[[#This Row],[PLANO DE GESTAO MUNI]]</f>
        <v>0</v>
      </c>
      <c r="L143" s="8">
        <f>SUM(Tabela1[[#This Row],[Calculo PEC]:[Cálculo PG]])</f>
        <v>0</v>
      </c>
      <c r="N143">
        <v>142</v>
      </c>
      <c r="O143" t="s">
        <v>8</v>
      </c>
      <c r="P143">
        <v>110</v>
      </c>
      <c r="Q143">
        <v>2354</v>
      </c>
      <c r="R143">
        <v>0</v>
      </c>
      <c r="S143" t="s">
        <v>941</v>
      </c>
      <c r="T143" t="s">
        <v>942</v>
      </c>
      <c r="U143" t="s">
        <v>184</v>
      </c>
      <c r="V143" t="s">
        <v>943</v>
      </c>
      <c r="W143" s="1">
        <v>42499</v>
      </c>
      <c r="X143" t="s">
        <v>186</v>
      </c>
      <c r="Y143" t="s">
        <v>852</v>
      </c>
      <c r="Z143" t="s">
        <v>445</v>
      </c>
      <c r="AA143" t="s">
        <v>469</v>
      </c>
      <c r="AB143" t="s">
        <v>944</v>
      </c>
      <c r="AC143" t="s">
        <v>944</v>
      </c>
      <c r="AD143">
        <v>248.36</v>
      </c>
      <c r="AE143" t="s">
        <v>445</v>
      </c>
      <c r="AF143" t="s">
        <v>458</v>
      </c>
      <c r="AG143" t="s">
        <v>458</v>
      </c>
      <c r="AH143">
        <v>234.8785</v>
      </c>
      <c r="AI143">
        <v>2.3488000000000002</v>
      </c>
      <c r="AJ143" t="s">
        <v>445</v>
      </c>
      <c r="AK143" t="s">
        <v>446</v>
      </c>
      <c r="AL143" t="s">
        <v>445</v>
      </c>
      <c r="AM143" t="s">
        <v>445</v>
      </c>
      <c r="AN143" t="s">
        <v>445</v>
      </c>
      <c r="AO143">
        <v>0</v>
      </c>
      <c r="AP143">
        <v>0</v>
      </c>
      <c r="AQ143" t="s">
        <v>452</v>
      </c>
      <c r="AR143" s="1">
        <v>45798</v>
      </c>
      <c r="AS143" t="s">
        <v>452</v>
      </c>
      <c r="AT143" s="1">
        <v>45798</v>
      </c>
      <c r="AU143">
        <v>1.9599999999999999E-4</v>
      </c>
      <c r="AV143">
        <v>0.105548</v>
      </c>
      <c r="AW143">
        <v>99</v>
      </c>
      <c r="AX143">
        <v>2455</v>
      </c>
      <c r="AY143">
        <v>133</v>
      </c>
      <c r="AZ143" t="s">
        <v>290</v>
      </c>
      <c r="BA143" t="s">
        <v>291</v>
      </c>
      <c r="BB143" s="1">
        <v>32328</v>
      </c>
      <c r="BC143">
        <v>5105259</v>
      </c>
      <c r="BD143">
        <v>367242.49959999998</v>
      </c>
      <c r="BE143">
        <v>3672.4249960000002</v>
      </c>
      <c r="BF143" t="s">
        <v>70</v>
      </c>
      <c r="BG143">
        <v>0.105548</v>
      </c>
      <c r="BH143">
        <v>1.9599999999999999E-4</v>
      </c>
    </row>
    <row r="146" spans="11:12" x14ac:dyDescent="0.25">
      <c r="K146" t="s">
        <v>957</v>
      </c>
      <c r="L146" t="e">
        <f>MAX(Tabela1[IQUC])</f>
        <v>#DIV/0!</v>
      </c>
    </row>
    <row r="147" spans="11:12" x14ac:dyDescent="0.25">
      <c r="K147" t="s">
        <v>958</v>
      </c>
      <c r="L147">
        <v>0</v>
      </c>
    </row>
  </sheetData>
  <pageMargins left="0.511811024" right="0.511811024" top="0.78740157499999996" bottom="0.78740157499999996" header="0.31496062000000002" footer="0.31496062000000002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6"/>
  <sheetViews>
    <sheetView tabSelected="1" zoomScale="130" zoomScaleNormal="130" workbookViewId="0">
      <selection activeCell="M1" sqref="M1:M1048576"/>
    </sheetView>
  </sheetViews>
  <sheetFormatPr defaultRowHeight="15" x14ac:dyDescent="0.25"/>
  <cols>
    <col min="1" max="1" width="32" style="40" customWidth="1"/>
    <col min="2" max="2" width="14.42578125" customWidth="1"/>
    <col min="3" max="3" width="17.42578125" customWidth="1"/>
    <col min="4" max="4" width="16.85546875" customWidth="1"/>
    <col min="5" max="5" width="15.28515625" customWidth="1"/>
    <col min="6" max="6" width="20.85546875" customWidth="1"/>
    <col min="7" max="7" width="19.140625" customWidth="1"/>
    <col min="8" max="8" width="10.7109375" customWidth="1"/>
    <col min="9" max="9" width="14.28515625" style="12" customWidth="1"/>
    <col min="10" max="10" width="11" style="13" customWidth="1"/>
    <col min="11" max="11" width="11.42578125" style="14" customWidth="1"/>
    <col min="12" max="12" width="10" style="12" customWidth="1"/>
    <col min="13" max="13" width="13" style="13" customWidth="1"/>
    <col min="14" max="14" width="13" style="14" customWidth="1"/>
  </cols>
  <sheetData>
    <row r="1" spans="1:14" ht="48.75" customHeight="1" thickBot="1" x14ac:dyDescent="0.3">
      <c r="A1" s="38" t="s">
        <v>5</v>
      </c>
      <c r="B1" s="29" t="s">
        <v>1228</v>
      </c>
      <c r="C1" s="30" t="s">
        <v>1229</v>
      </c>
      <c r="D1" s="31" t="s">
        <v>1227</v>
      </c>
      <c r="E1" s="26" t="s">
        <v>1226</v>
      </c>
      <c r="F1" s="27" t="s">
        <v>1224</v>
      </c>
      <c r="G1" s="27" t="s">
        <v>1225</v>
      </c>
      <c r="H1" s="28" t="s">
        <v>952</v>
      </c>
      <c r="I1" s="32" t="s">
        <v>1219</v>
      </c>
      <c r="J1" s="33" t="s">
        <v>1220</v>
      </c>
      <c r="K1" s="34" t="s">
        <v>1221</v>
      </c>
      <c r="L1" s="35" t="s">
        <v>1222</v>
      </c>
      <c r="M1" s="36" t="s">
        <v>1223</v>
      </c>
      <c r="N1" s="37" t="s">
        <v>980</v>
      </c>
    </row>
    <row r="2" spans="1:14" x14ac:dyDescent="0.25">
      <c r="A2" s="61" t="s">
        <v>26</v>
      </c>
      <c r="B2" s="20">
        <v>0</v>
      </c>
      <c r="C2" s="58">
        <v>1</v>
      </c>
      <c r="D2" s="59">
        <v>1</v>
      </c>
      <c r="E2" s="20">
        <v>1</v>
      </c>
      <c r="F2" s="21">
        <v>0</v>
      </c>
      <c r="G2" s="21">
        <v>0</v>
      </c>
      <c r="H2" s="22">
        <v>1</v>
      </c>
      <c r="I2" s="12">
        <f>C2/H2</f>
        <v>1</v>
      </c>
      <c r="J2" s="13">
        <f t="shared" ref="J2:J33" si="0">B2</f>
        <v>0</v>
      </c>
      <c r="K2" s="14">
        <f t="shared" ref="K2:K33" si="1">D2</f>
        <v>1</v>
      </c>
      <c r="L2" s="12">
        <f>SUM(I2:K2)</f>
        <v>2</v>
      </c>
      <c r="M2" s="13">
        <f t="shared" ref="M2:M33" si="2">(L2-$L$146)/($L$145-$L$146)</f>
        <v>1</v>
      </c>
      <c r="N2" s="14">
        <f t="shared" ref="N2:N33" si="3">M2*0.3</f>
        <v>0.3</v>
      </c>
    </row>
    <row r="3" spans="1:14" x14ac:dyDescent="0.25">
      <c r="A3" s="61" t="s">
        <v>58</v>
      </c>
      <c r="B3" s="20">
        <v>0</v>
      </c>
      <c r="C3" s="58">
        <v>1</v>
      </c>
      <c r="D3" s="59">
        <v>1</v>
      </c>
      <c r="E3" s="20">
        <v>1</v>
      </c>
      <c r="F3" s="21">
        <v>0</v>
      </c>
      <c r="G3" s="21">
        <v>0</v>
      </c>
      <c r="H3" s="22">
        <v>1</v>
      </c>
      <c r="I3" s="12">
        <f t="shared" ref="I3:I12" si="4">C3/H3</f>
        <v>1</v>
      </c>
      <c r="J3" s="13">
        <f t="shared" si="0"/>
        <v>0</v>
      </c>
      <c r="K3" s="14">
        <f t="shared" si="1"/>
        <v>1</v>
      </c>
      <c r="L3" s="12">
        <f t="shared" ref="L3:L33" si="5">SUM(I3:K3)</f>
        <v>2</v>
      </c>
      <c r="M3" s="13">
        <f t="shared" si="2"/>
        <v>1</v>
      </c>
      <c r="N3" s="14">
        <f t="shared" si="3"/>
        <v>0.3</v>
      </c>
    </row>
    <row r="4" spans="1:14" x14ac:dyDescent="0.25">
      <c r="A4" s="61" t="s">
        <v>125</v>
      </c>
      <c r="B4" s="60">
        <v>1</v>
      </c>
      <c r="C4" s="58">
        <v>1</v>
      </c>
      <c r="D4" s="22">
        <v>0</v>
      </c>
      <c r="E4" s="20">
        <v>0</v>
      </c>
      <c r="F4" s="21">
        <v>1</v>
      </c>
      <c r="G4" s="21">
        <v>0</v>
      </c>
      <c r="H4" s="22">
        <v>1</v>
      </c>
      <c r="I4" s="12">
        <f t="shared" si="4"/>
        <v>1</v>
      </c>
      <c r="J4" s="13">
        <f t="shared" si="0"/>
        <v>1</v>
      </c>
      <c r="K4" s="14">
        <f t="shared" si="1"/>
        <v>0</v>
      </c>
      <c r="L4" s="12">
        <f t="shared" si="5"/>
        <v>2</v>
      </c>
      <c r="M4" s="13">
        <f t="shared" si="2"/>
        <v>1</v>
      </c>
      <c r="N4" s="14">
        <f t="shared" si="3"/>
        <v>0.3</v>
      </c>
    </row>
    <row r="5" spans="1:14" x14ac:dyDescent="0.25">
      <c r="A5" s="61" t="s">
        <v>117</v>
      </c>
      <c r="B5" s="20">
        <v>0</v>
      </c>
      <c r="C5" s="58">
        <v>1</v>
      </c>
      <c r="D5" s="59">
        <v>1</v>
      </c>
      <c r="E5" s="20">
        <v>2</v>
      </c>
      <c r="F5" s="21">
        <v>0</v>
      </c>
      <c r="G5" s="21">
        <v>0</v>
      </c>
      <c r="H5" s="22">
        <v>2</v>
      </c>
      <c r="I5" s="12">
        <f>C5/H5</f>
        <v>0.5</v>
      </c>
      <c r="J5" s="13">
        <f t="shared" si="0"/>
        <v>0</v>
      </c>
      <c r="K5" s="14">
        <f t="shared" si="1"/>
        <v>1</v>
      </c>
      <c r="L5" s="12">
        <f t="shared" si="5"/>
        <v>1.5</v>
      </c>
      <c r="M5" s="13">
        <f t="shared" si="2"/>
        <v>0.75</v>
      </c>
      <c r="N5" s="14">
        <f t="shared" si="3"/>
        <v>0.22499999999999998</v>
      </c>
    </row>
    <row r="6" spans="1:14" x14ac:dyDescent="0.25">
      <c r="A6" s="61" t="s">
        <v>194</v>
      </c>
      <c r="B6" s="20">
        <v>0</v>
      </c>
      <c r="C6" s="21">
        <v>0</v>
      </c>
      <c r="D6" s="59">
        <v>1</v>
      </c>
      <c r="E6" s="20">
        <v>1</v>
      </c>
      <c r="F6" s="21">
        <v>7</v>
      </c>
      <c r="G6" s="21">
        <v>3</v>
      </c>
      <c r="H6" s="22">
        <v>11</v>
      </c>
      <c r="I6" s="12">
        <f t="shared" si="4"/>
        <v>0</v>
      </c>
      <c r="J6" s="13">
        <f t="shared" si="0"/>
        <v>0</v>
      </c>
      <c r="K6" s="14">
        <f t="shared" si="1"/>
        <v>1</v>
      </c>
      <c r="L6" s="12">
        <f t="shared" si="5"/>
        <v>1</v>
      </c>
      <c r="M6" s="13">
        <f t="shared" si="2"/>
        <v>0.5</v>
      </c>
      <c r="N6" s="14">
        <f t="shared" si="3"/>
        <v>0.15</v>
      </c>
    </row>
    <row r="7" spans="1:14" x14ac:dyDescent="0.25">
      <c r="A7" s="61" t="s">
        <v>258</v>
      </c>
      <c r="B7" s="20">
        <v>0</v>
      </c>
      <c r="C7" s="21">
        <v>0</v>
      </c>
      <c r="D7" s="59">
        <v>1</v>
      </c>
      <c r="E7" s="20">
        <v>1</v>
      </c>
      <c r="F7" s="21">
        <v>0</v>
      </c>
      <c r="G7" s="21">
        <v>0</v>
      </c>
      <c r="H7" s="22">
        <v>1</v>
      </c>
      <c r="I7" s="12">
        <f t="shared" si="4"/>
        <v>0</v>
      </c>
      <c r="J7" s="13">
        <f t="shared" si="0"/>
        <v>0</v>
      </c>
      <c r="K7" s="14">
        <f t="shared" si="1"/>
        <v>1</v>
      </c>
      <c r="L7" s="12">
        <f t="shared" si="5"/>
        <v>1</v>
      </c>
      <c r="M7" s="13">
        <f t="shared" si="2"/>
        <v>0.5</v>
      </c>
      <c r="N7" s="14">
        <f t="shared" si="3"/>
        <v>0.15</v>
      </c>
    </row>
    <row r="8" spans="1:14" x14ac:dyDescent="0.25">
      <c r="A8" s="61" t="s">
        <v>290</v>
      </c>
      <c r="B8" s="20">
        <v>0</v>
      </c>
      <c r="C8" s="21">
        <v>0</v>
      </c>
      <c r="D8" s="59">
        <v>1</v>
      </c>
      <c r="E8" s="20">
        <v>2</v>
      </c>
      <c r="F8" s="21">
        <v>0</v>
      </c>
      <c r="G8" s="21">
        <v>0</v>
      </c>
      <c r="H8" s="22">
        <v>2</v>
      </c>
      <c r="I8" s="12">
        <f t="shared" si="4"/>
        <v>0</v>
      </c>
      <c r="J8" s="13">
        <f t="shared" si="0"/>
        <v>0</v>
      </c>
      <c r="K8" s="14">
        <f t="shared" si="1"/>
        <v>1</v>
      </c>
      <c r="L8" s="12">
        <f t="shared" si="5"/>
        <v>1</v>
      </c>
      <c r="M8" s="13">
        <f t="shared" si="2"/>
        <v>0.5</v>
      </c>
      <c r="N8" s="14">
        <f t="shared" si="3"/>
        <v>0.15</v>
      </c>
    </row>
    <row r="9" spans="1:14" x14ac:dyDescent="0.25">
      <c r="A9" s="61" t="s">
        <v>149</v>
      </c>
      <c r="B9" s="20">
        <v>0</v>
      </c>
      <c r="C9" s="21">
        <v>0</v>
      </c>
      <c r="D9" s="59">
        <v>1</v>
      </c>
      <c r="E9" s="20">
        <v>1</v>
      </c>
      <c r="F9" s="21">
        <v>0</v>
      </c>
      <c r="G9" s="21">
        <v>0</v>
      </c>
      <c r="H9" s="22">
        <v>1</v>
      </c>
      <c r="I9" s="12">
        <f t="shared" si="4"/>
        <v>0</v>
      </c>
      <c r="J9" s="13">
        <f t="shared" si="0"/>
        <v>0</v>
      </c>
      <c r="K9" s="14">
        <f t="shared" si="1"/>
        <v>1</v>
      </c>
      <c r="L9" s="12">
        <f t="shared" si="5"/>
        <v>1</v>
      </c>
      <c r="M9" s="13">
        <f t="shared" si="2"/>
        <v>0.5</v>
      </c>
      <c r="N9" s="14">
        <f t="shared" si="3"/>
        <v>0.15</v>
      </c>
    </row>
    <row r="10" spans="1:14" x14ac:dyDescent="0.25">
      <c r="A10" s="61" t="s">
        <v>121</v>
      </c>
      <c r="B10" s="20">
        <v>0</v>
      </c>
      <c r="C10" s="58">
        <v>1</v>
      </c>
      <c r="D10" s="22">
        <v>0</v>
      </c>
      <c r="E10" s="20">
        <v>0</v>
      </c>
      <c r="F10" s="21">
        <v>1</v>
      </c>
      <c r="G10" s="21">
        <v>0</v>
      </c>
      <c r="H10" s="22">
        <v>1</v>
      </c>
      <c r="I10" s="12">
        <f t="shared" si="4"/>
        <v>1</v>
      </c>
      <c r="J10" s="13">
        <f t="shared" si="0"/>
        <v>0</v>
      </c>
      <c r="K10" s="14">
        <f t="shared" si="1"/>
        <v>0</v>
      </c>
      <c r="L10" s="12">
        <f t="shared" si="5"/>
        <v>1</v>
      </c>
      <c r="M10" s="13">
        <f t="shared" si="2"/>
        <v>0.5</v>
      </c>
      <c r="N10" s="14">
        <f t="shared" si="3"/>
        <v>0.15</v>
      </c>
    </row>
    <row r="11" spans="1:14" x14ac:dyDescent="0.25">
      <c r="A11" s="61" t="s">
        <v>52</v>
      </c>
      <c r="B11" s="20">
        <v>0</v>
      </c>
      <c r="C11" s="58">
        <v>1</v>
      </c>
      <c r="D11" s="22">
        <v>0</v>
      </c>
      <c r="E11" s="20">
        <v>0</v>
      </c>
      <c r="F11" s="21">
        <v>1</v>
      </c>
      <c r="G11" s="21">
        <v>0</v>
      </c>
      <c r="H11" s="22">
        <v>1</v>
      </c>
      <c r="I11" s="12">
        <f t="shared" si="4"/>
        <v>1</v>
      </c>
      <c r="J11" s="13">
        <f t="shared" si="0"/>
        <v>0</v>
      </c>
      <c r="K11" s="14">
        <f t="shared" si="1"/>
        <v>0</v>
      </c>
      <c r="L11" s="12">
        <f t="shared" si="5"/>
        <v>1</v>
      </c>
      <c r="M11" s="13">
        <f t="shared" si="2"/>
        <v>0.5</v>
      </c>
      <c r="N11" s="14">
        <f t="shared" si="3"/>
        <v>0.15</v>
      </c>
    </row>
    <row r="12" spans="1:14" x14ac:dyDescent="0.25">
      <c r="A12" s="61" t="s">
        <v>67</v>
      </c>
      <c r="B12" s="20">
        <v>0</v>
      </c>
      <c r="C12" s="21">
        <v>0</v>
      </c>
      <c r="D12" s="59">
        <v>1</v>
      </c>
      <c r="E12" s="20">
        <v>3</v>
      </c>
      <c r="F12" s="21">
        <v>1</v>
      </c>
      <c r="G12" s="21">
        <v>0</v>
      </c>
      <c r="H12" s="22">
        <v>4</v>
      </c>
      <c r="I12" s="12">
        <f t="shared" si="4"/>
        <v>0</v>
      </c>
      <c r="J12" s="13">
        <f t="shared" si="0"/>
        <v>0</v>
      </c>
      <c r="K12" s="14">
        <f t="shared" si="1"/>
        <v>1</v>
      </c>
      <c r="L12" s="12">
        <f t="shared" si="5"/>
        <v>1</v>
      </c>
      <c r="M12" s="13">
        <f t="shared" si="2"/>
        <v>0.5</v>
      </c>
      <c r="N12" s="14">
        <f t="shared" si="3"/>
        <v>0.15</v>
      </c>
    </row>
    <row r="13" spans="1:14" x14ac:dyDescent="0.25">
      <c r="A13" s="39" t="s">
        <v>347</v>
      </c>
      <c r="B13" s="20">
        <v>0</v>
      </c>
      <c r="C13" s="21">
        <v>0</v>
      </c>
      <c r="D13" s="22">
        <v>0</v>
      </c>
      <c r="E13" s="20">
        <v>0</v>
      </c>
      <c r="F13" s="21">
        <v>0</v>
      </c>
      <c r="G13" s="21">
        <v>0</v>
      </c>
      <c r="H13" s="22">
        <v>0</v>
      </c>
      <c r="I13" s="12">
        <v>0</v>
      </c>
      <c r="J13" s="13">
        <f t="shared" si="0"/>
        <v>0</v>
      </c>
      <c r="K13" s="14">
        <f t="shared" si="1"/>
        <v>0</v>
      </c>
      <c r="L13" s="12">
        <f t="shared" si="5"/>
        <v>0</v>
      </c>
      <c r="M13" s="13">
        <f t="shared" si="2"/>
        <v>0</v>
      </c>
      <c r="N13" s="14">
        <f t="shared" si="3"/>
        <v>0</v>
      </c>
    </row>
    <row r="14" spans="1:14" x14ac:dyDescent="0.25">
      <c r="A14" s="39" t="s">
        <v>109</v>
      </c>
      <c r="B14" s="20">
        <v>0</v>
      </c>
      <c r="C14" s="21">
        <v>0</v>
      </c>
      <c r="D14" s="22">
        <v>0</v>
      </c>
      <c r="E14" s="20">
        <v>0</v>
      </c>
      <c r="F14" s="21">
        <v>0</v>
      </c>
      <c r="G14" s="21">
        <v>1</v>
      </c>
      <c r="H14" s="22">
        <v>1</v>
      </c>
      <c r="I14" s="12">
        <f>C14/H14</f>
        <v>0</v>
      </c>
      <c r="J14" s="13">
        <f t="shared" si="0"/>
        <v>0</v>
      </c>
      <c r="K14" s="14">
        <f t="shared" si="1"/>
        <v>0</v>
      </c>
      <c r="L14" s="12">
        <f t="shared" si="5"/>
        <v>0</v>
      </c>
      <c r="M14" s="13">
        <f t="shared" si="2"/>
        <v>0</v>
      </c>
      <c r="N14" s="14">
        <f t="shared" si="3"/>
        <v>0</v>
      </c>
    </row>
    <row r="15" spans="1:14" x14ac:dyDescent="0.25">
      <c r="A15" s="39" t="s">
        <v>266</v>
      </c>
      <c r="B15" s="20">
        <v>0</v>
      </c>
      <c r="C15" s="21">
        <v>0</v>
      </c>
      <c r="D15" s="22">
        <v>0</v>
      </c>
      <c r="E15" s="20">
        <v>0</v>
      </c>
      <c r="F15" s="21">
        <v>2</v>
      </c>
      <c r="G15" s="21">
        <v>1</v>
      </c>
      <c r="H15" s="22">
        <v>3</v>
      </c>
      <c r="I15" s="12">
        <f>C15/H15</f>
        <v>0</v>
      </c>
      <c r="J15" s="13">
        <f t="shared" si="0"/>
        <v>0</v>
      </c>
      <c r="K15" s="14">
        <f t="shared" si="1"/>
        <v>0</v>
      </c>
      <c r="L15" s="12">
        <f t="shared" si="5"/>
        <v>0</v>
      </c>
      <c r="M15" s="13">
        <f t="shared" si="2"/>
        <v>0</v>
      </c>
      <c r="N15" s="14">
        <f t="shared" si="3"/>
        <v>0</v>
      </c>
    </row>
    <row r="16" spans="1:14" x14ac:dyDescent="0.25">
      <c r="A16" s="39" t="s">
        <v>198</v>
      </c>
      <c r="B16" s="20">
        <v>0</v>
      </c>
      <c r="C16" s="21">
        <v>0</v>
      </c>
      <c r="D16" s="22">
        <v>0</v>
      </c>
      <c r="E16" s="20">
        <v>6</v>
      </c>
      <c r="F16" s="21">
        <v>0</v>
      </c>
      <c r="G16" s="21">
        <v>0</v>
      </c>
      <c r="H16" s="22">
        <v>6</v>
      </c>
      <c r="I16" s="12">
        <f>C16/H16</f>
        <v>0</v>
      </c>
      <c r="J16" s="13">
        <f t="shared" si="0"/>
        <v>0</v>
      </c>
      <c r="K16" s="14">
        <f t="shared" si="1"/>
        <v>0</v>
      </c>
      <c r="L16" s="12">
        <f t="shared" si="5"/>
        <v>0</v>
      </c>
      <c r="M16" s="13">
        <f t="shared" si="2"/>
        <v>0</v>
      </c>
      <c r="N16" s="14">
        <f t="shared" si="3"/>
        <v>0</v>
      </c>
    </row>
    <row r="17" spans="1:14" x14ac:dyDescent="0.25">
      <c r="A17" s="39" t="s">
        <v>94</v>
      </c>
      <c r="B17" s="20">
        <v>0</v>
      </c>
      <c r="C17" s="21">
        <v>0</v>
      </c>
      <c r="D17" s="22">
        <v>0</v>
      </c>
      <c r="E17" s="20">
        <v>0</v>
      </c>
      <c r="F17" s="21">
        <v>0</v>
      </c>
      <c r="G17" s="21">
        <v>0</v>
      </c>
      <c r="H17" s="22">
        <v>0</v>
      </c>
      <c r="I17" s="12">
        <v>0</v>
      </c>
      <c r="J17" s="13">
        <f t="shared" si="0"/>
        <v>0</v>
      </c>
      <c r="K17" s="14">
        <f t="shared" si="1"/>
        <v>0</v>
      </c>
      <c r="L17" s="12">
        <f t="shared" si="5"/>
        <v>0</v>
      </c>
      <c r="M17" s="13">
        <f t="shared" si="2"/>
        <v>0</v>
      </c>
      <c r="N17" s="14">
        <f t="shared" si="3"/>
        <v>0</v>
      </c>
    </row>
    <row r="18" spans="1:14" x14ac:dyDescent="0.25">
      <c r="A18" s="39" t="s">
        <v>348</v>
      </c>
      <c r="B18" s="20">
        <v>0</v>
      </c>
      <c r="C18" s="21">
        <v>0</v>
      </c>
      <c r="D18" s="22">
        <v>0</v>
      </c>
      <c r="E18" s="20">
        <v>1</v>
      </c>
      <c r="F18" s="21">
        <v>0</v>
      </c>
      <c r="G18" s="21">
        <v>0</v>
      </c>
      <c r="H18" s="22">
        <v>1</v>
      </c>
      <c r="I18" s="12">
        <f>C18/H18</f>
        <v>0</v>
      </c>
      <c r="J18" s="13">
        <f t="shared" si="0"/>
        <v>0</v>
      </c>
      <c r="K18" s="14">
        <f t="shared" si="1"/>
        <v>0</v>
      </c>
      <c r="L18" s="12">
        <f t="shared" si="5"/>
        <v>0</v>
      </c>
      <c r="M18" s="13">
        <f t="shared" si="2"/>
        <v>0</v>
      </c>
      <c r="N18" s="14">
        <f t="shared" si="3"/>
        <v>0</v>
      </c>
    </row>
    <row r="19" spans="1:14" x14ac:dyDescent="0.25">
      <c r="A19" s="39" t="s">
        <v>225</v>
      </c>
      <c r="B19" s="20">
        <v>0</v>
      </c>
      <c r="C19" s="21">
        <v>0</v>
      </c>
      <c r="D19" s="22">
        <v>0</v>
      </c>
      <c r="E19" s="20">
        <v>0</v>
      </c>
      <c r="F19" s="21">
        <v>1</v>
      </c>
      <c r="G19" s="21">
        <v>0</v>
      </c>
      <c r="H19" s="22">
        <v>1</v>
      </c>
      <c r="I19" s="12">
        <f>C19/H19</f>
        <v>0</v>
      </c>
      <c r="J19" s="13">
        <f t="shared" si="0"/>
        <v>0</v>
      </c>
      <c r="K19" s="14">
        <f t="shared" si="1"/>
        <v>0</v>
      </c>
      <c r="L19" s="12">
        <f t="shared" si="5"/>
        <v>0</v>
      </c>
      <c r="M19" s="13">
        <f t="shared" si="2"/>
        <v>0</v>
      </c>
      <c r="N19" s="14">
        <f t="shared" si="3"/>
        <v>0</v>
      </c>
    </row>
    <row r="20" spans="1:14" x14ac:dyDescent="0.25">
      <c r="A20" s="39" t="s">
        <v>189</v>
      </c>
      <c r="B20" s="20">
        <v>0</v>
      </c>
      <c r="C20" s="21">
        <v>0</v>
      </c>
      <c r="D20" s="22">
        <v>0</v>
      </c>
      <c r="E20" s="20">
        <v>4</v>
      </c>
      <c r="F20" s="21">
        <v>0</v>
      </c>
      <c r="G20" s="21">
        <v>0</v>
      </c>
      <c r="H20" s="22">
        <v>4</v>
      </c>
      <c r="I20" s="12">
        <f>C20/H20</f>
        <v>0</v>
      </c>
      <c r="J20" s="13">
        <f t="shared" si="0"/>
        <v>0</v>
      </c>
      <c r="K20" s="14">
        <f t="shared" si="1"/>
        <v>0</v>
      </c>
      <c r="L20" s="12">
        <f t="shared" si="5"/>
        <v>0</v>
      </c>
      <c r="M20" s="13">
        <f t="shared" si="2"/>
        <v>0</v>
      </c>
      <c r="N20" s="14">
        <f t="shared" si="3"/>
        <v>0</v>
      </c>
    </row>
    <row r="21" spans="1:14" x14ac:dyDescent="0.25">
      <c r="A21" s="39" t="s">
        <v>15</v>
      </c>
      <c r="B21" s="20">
        <v>0</v>
      </c>
      <c r="C21" s="21">
        <v>0</v>
      </c>
      <c r="D21" s="22">
        <v>0</v>
      </c>
      <c r="E21" s="20">
        <v>0</v>
      </c>
      <c r="F21" s="21">
        <v>2</v>
      </c>
      <c r="G21" s="21">
        <v>3</v>
      </c>
      <c r="H21" s="22">
        <v>5</v>
      </c>
      <c r="I21" s="12">
        <f>C21/H21</f>
        <v>0</v>
      </c>
      <c r="J21" s="13">
        <f t="shared" si="0"/>
        <v>0</v>
      </c>
      <c r="K21" s="14">
        <f t="shared" si="1"/>
        <v>0</v>
      </c>
      <c r="L21" s="12">
        <f t="shared" si="5"/>
        <v>0</v>
      </c>
      <c r="M21" s="13">
        <f t="shared" si="2"/>
        <v>0</v>
      </c>
      <c r="N21" s="14">
        <f t="shared" si="3"/>
        <v>0</v>
      </c>
    </row>
    <row r="22" spans="1:14" x14ac:dyDescent="0.25">
      <c r="A22" s="39" t="s">
        <v>227</v>
      </c>
      <c r="B22" s="20">
        <v>0</v>
      </c>
      <c r="C22" s="21">
        <v>0</v>
      </c>
      <c r="D22" s="22">
        <v>0</v>
      </c>
      <c r="E22" s="20">
        <v>0</v>
      </c>
      <c r="F22" s="21">
        <v>2</v>
      </c>
      <c r="G22" s="21">
        <v>0</v>
      </c>
      <c r="H22" s="22">
        <v>2</v>
      </c>
      <c r="I22" s="12">
        <f>C22/H22</f>
        <v>0</v>
      </c>
      <c r="J22" s="13">
        <f t="shared" si="0"/>
        <v>0</v>
      </c>
      <c r="K22" s="14">
        <f t="shared" si="1"/>
        <v>0</v>
      </c>
      <c r="L22" s="12">
        <f t="shared" si="5"/>
        <v>0</v>
      </c>
      <c r="M22" s="13">
        <f t="shared" si="2"/>
        <v>0</v>
      </c>
      <c r="N22" s="14">
        <f t="shared" si="3"/>
        <v>0</v>
      </c>
    </row>
    <row r="23" spans="1:14" x14ac:dyDescent="0.25">
      <c r="A23" s="39" t="s">
        <v>349</v>
      </c>
      <c r="B23" s="20">
        <v>0</v>
      </c>
      <c r="C23" s="21">
        <v>0</v>
      </c>
      <c r="D23" s="22">
        <v>0</v>
      </c>
      <c r="E23" s="20">
        <v>0</v>
      </c>
      <c r="F23" s="21">
        <v>0</v>
      </c>
      <c r="G23" s="21">
        <v>0</v>
      </c>
      <c r="H23" s="22">
        <v>0</v>
      </c>
      <c r="I23" s="12">
        <v>0</v>
      </c>
      <c r="J23" s="13">
        <f t="shared" si="0"/>
        <v>0</v>
      </c>
      <c r="K23" s="14">
        <f t="shared" si="1"/>
        <v>0</v>
      </c>
      <c r="L23" s="12">
        <f t="shared" si="5"/>
        <v>0</v>
      </c>
      <c r="M23" s="13">
        <f t="shared" si="2"/>
        <v>0</v>
      </c>
      <c r="N23" s="14">
        <f t="shared" si="3"/>
        <v>0</v>
      </c>
    </row>
    <row r="24" spans="1:14" x14ac:dyDescent="0.25">
      <c r="A24" s="39" t="s">
        <v>350</v>
      </c>
      <c r="B24" s="20">
        <v>0</v>
      </c>
      <c r="C24" s="21">
        <v>0</v>
      </c>
      <c r="D24" s="22">
        <v>0</v>
      </c>
      <c r="E24" s="20">
        <v>0</v>
      </c>
      <c r="F24" s="21">
        <v>0</v>
      </c>
      <c r="G24" s="21">
        <v>0</v>
      </c>
      <c r="H24" s="22">
        <v>0</v>
      </c>
      <c r="I24" s="12">
        <v>0</v>
      </c>
      <c r="J24" s="13">
        <f t="shared" si="0"/>
        <v>0</v>
      </c>
      <c r="K24" s="14">
        <f t="shared" si="1"/>
        <v>0</v>
      </c>
      <c r="L24" s="12">
        <f t="shared" si="5"/>
        <v>0</v>
      </c>
      <c r="M24" s="13">
        <f t="shared" si="2"/>
        <v>0</v>
      </c>
      <c r="N24" s="14">
        <f t="shared" si="3"/>
        <v>0</v>
      </c>
    </row>
    <row r="25" spans="1:14" x14ac:dyDescent="0.25">
      <c r="A25" s="39" t="s">
        <v>351</v>
      </c>
      <c r="B25" s="20">
        <v>0</v>
      </c>
      <c r="C25" s="21">
        <v>0</v>
      </c>
      <c r="D25" s="22">
        <v>0</v>
      </c>
      <c r="E25" s="20">
        <v>0</v>
      </c>
      <c r="F25" s="21">
        <v>0</v>
      </c>
      <c r="G25" s="21">
        <v>0</v>
      </c>
      <c r="H25" s="22">
        <v>0</v>
      </c>
      <c r="I25" s="12">
        <v>0</v>
      </c>
      <c r="J25" s="13">
        <f t="shared" si="0"/>
        <v>0</v>
      </c>
      <c r="K25" s="14">
        <f t="shared" si="1"/>
        <v>0</v>
      </c>
      <c r="L25" s="12">
        <f t="shared" si="5"/>
        <v>0</v>
      </c>
      <c r="M25" s="13">
        <f t="shared" si="2"/>
        <v>0</v>
      </c>
      <c r="N25" s="14">
        <f t="shared" si="3"/>
        <v>0</v>
      </c>
    </row>
    <row r="26" spans="1:14" x14ac:dyDescent="0.25">
      <c r="A26" s="39" t="s">
        <v>18</v>
      </c>
      <c r="B26" s="20">
        <v>0</v>
      </c>
      <c r="C26" s="21">
        <v>0</v>
      </c>
      <c r="D26" s="22">
        <v>0</v>
      </c>
      <c r="E26" s="20">
        <v>0</v>
      </c>
      <c r="F26" s="21">
        <v>2</v>
      </c>
      <c r="G26" s="21">
        <v>0</v>
      </c>
      <c r="H26" s="22">
        <v>2</v>
      </c>
      <c r="I26" s="12">
        <f>C26/H26</f>
        <v>0</v>
      </c>
      <c r="J26" s="13">
        <f t="shared" si="0"/>
        <v>0</v>
      </c>
      <c r="K26" s="14">
        <f t="shared" si="1"/>
        <v>0</v>
      </c>
      <c r="L26" s="12">
        <f t="shared" si="5"/>
        <v>0</v>
      </c>
      <c r="M26" s="13">
        <f t="shared" si="2"/>
        <v>0</v>
      </c>
      <c r="N26" s="14">
        <f t="shared" si="3"/>
        <v>0</v>
      </c>
    </row>
    <row r="27" spans="1:14" x14ac:dyDescent="0.25">
      <c r="A27" s="39" t="s">
        <v>30</v>
      </c>
      <c r="B27" s="20">
        <v>0</v>
      </c>
      <c r="C27" s="21">
        <v>0</v>
      </c>
      <c r="D27" s="22">
        <v>0</v>
      </c>
      <c r="E27" s="20">
        <v>0</v>
      </c>
      <c r="F27" s="21">
        <v>2</v>
      </c>
      <c r="G27" s="21">
        <v>1</v>
      </c>
      <c r="H27" s="22">
        <v>3</v>
      </c>
      <c r="I27" s="12">
        <f>C27/H27</f>
        <v>0</v>
      </c>
      <c r="J27" s="13">
        <f t="shared" si="0"/>
        <v>0</v>
      </c>
      <c r="K27" s="14">
        <f t="shared" si="1"/>
        <v>0</v>
      </c>
      <c r="L27" s="12">
        <f t="shared" si="5"/>
        <v>0</v>
      </c>
      <c r="M27" s="13">
        <f t="shared" si="2"/>
        <v>0</v>
      </c>
      <c r="N27" s="14">
        <f t="shared" si="3"/>
        <v>0</v>
      </c>
    </row>
    <row r="28" spans="1:14" x14ac:dyDescent="0.25">
      <c r="A28" s="39" t="s">
        <v>172</v>
      </c>
      <c r="B28" s="20">
        <v>0</v>
      </c>
      <c r="C28" s="21">
        <v>0</v>
      </c>
      <c r="D28" s="22">
        <v>0</v>
      </c>
      <c r="E28" s="20">
        <v>0</v>
      </c>
      <c r="F28" s="21">
        <v>0</v>
      </c>
      <c r="G28" s="21">
        <v>0</v>
      </c>
      <c r="H28" s="22">
        <v>0</v>
      </c>
      <c r="I28" s="12">
        <v>0</v>
      </c>
      <c r="J28" s="13">
        <f t="shared" si="0"/>
        <v>0</v>
      </c>
      <c r="K28" s="14">
        <f t="shared" si="1"/>
        <v>0</v>
      </c>
      <c r="L28" s="12">
        <f t="shared" si="5"/>
        <v>0</v>
      </c>
      <c r="M28" s="13">
        <f t="shared" si="2"/>
        <v>0</v>
      </c>
      <c r="N28" s="14">
        <f t="shared" si="3"/>
        <v>0</v>
      </c>
    </row>
    <row r="29" spans="1:14" x14ac:dyDescent="0.25">
      <c r="A29" s="39" t="s">
        <v>101</v>
      </c>
      <c r="B29" s="20">
        <v>0</v>
      </c>
      <c r="C29" s="21">
        <v>0</v>
      </c>
      <c r="D29" s="22">
        <v>0</v>
      </c>
      <c r="E29" s="20">
        <v>0</v>
      </c>
      <c r="F29" s="21">
        <v>2</v>
      </c>
      <c r="G29" s="21">
        <v>0</v>
      </c>
      <c r="H29" s="22">
        <v>2</v>
      </c>
      <c r="I29" s="12">
        <f>C29/H29</f>
        <v>0</v>
      </c>
      <c r="J29" s="13">
        <f t="shared" si="0"/>
        <v>0</v>
      </c>
      <c r="K29" s="14">
        <f t="shared" si="1"/>
        <v>0</v>
      </c>
      <c r="L29" s="12">
        <f t="shared" si="5"/>
        <v>0</v>
      </c>
      <c r="M29" s="13">
        <f t="shared" si="2"/>
        <v>0</v>
      </c>
      <c r="N29" s="14">
        <f t="shared" si="3"/>
        <v>0</v>
      </c>
    </row>
    <row r="30" spans="1:14" x14ac:dyDescent="0.25">
      <c r="A30" s="39" t="s">
        <v>217</v>
      </c>
      <c r="B30" s="20">
        <v>0</v>
      </c>
      <c r="C30" s="21">
        <v>0</v>
      </c>
      <c r="D30" s="22">
        <v>0</v>
      </c>
      <c r="E30" s="20">
        <v>0</v>
      </c>
      <c r="F30" s="21">
        <v>2</v>
      </c>
      <c r="G30" s="21">
        <v>0</v>
      </c>
      <c r="H30" s="22">
        <v>2</v>
      </c>
      <c r="I30" s="12">
        <f>C30/H30</f>
        <v>0</v>
      </c>
      <c r="J30" s="13">
        <f t="shared" si="0"/>
        <v>0</v>
      </c>
      <c r="K30" s="14">
        <f t="shared" si="1"/>
        <v>0</v>
      </c>
      <c r="L30" s="12">
        <f t="shared" si="5"/>
        <v>0</v>
      </c>
      <c r="M30" s="13">
        <f t="shared" si="2"/>
        <v>0</v>
      </c>
      <c r="N30" s="14">
        <f t="shared" si="3"/>
        <v>0</v>
      </c>
    </row>
    <row r="31" spans="1:14" x14ac:dyDescent="0.25">
      <c r="A31" s="39" t="s">
        <v>92</v>
      </c>
      <c r="B31" s="20">
        <v>0</v>
      </c>
      <c r="C31" s="21">
        <v>0</v>
      </c>
      <c r="D31" s="22">
        <v>0</v>
      </c>
      <c r="E31" s="20">
        <v>0</v>
      </c>
      <c r="F31" s="21">
        <v>0</v>
      </c>
      <c r="G31" s="21">
        <v>0</v>
      </c>
      <c r="H31" s="22">
        <v>0</v>
      </c>
      <c r="I31" s="12">
        <v>0</v>
      </c>
      <c r="J31" s="13">
        <f t="shared" si="0"/>
        <v>0</v>
      </c>
      <c r="K31" s="14">
        <f t="shared" si="1"/>
        <v>0</v>
      </c>
      <c r="L31" s="12">
        <f t="shared" si="5"/>
        <v>0</v>
      </c>
      <c r="M31" s="13">
        <f t="shared" si="2"/>
        <v>0</v>
      </c>
      <c r="N31" s="14">
        <f t="shared" si="3"/>
        <v>0</v>
      </c>
    </row>
    <row r="32" spans="1:14" x14ac:dyDescent="0.25">
      <c r="A32" s="39" t="s">
        <v>59</v>
      </c>
      <c r="B32" s="20">
        <v>0</v>
      </c>
      <c r="C32" s="21">
        <v>0</v>
      </c>
      <c r="D32" s="22">
        <v>0</v>
      </c>
      <c r="E32" s="20">
        <v>0</v>
      </c>
      <c r="F32" s="21">
        <v>0</v>
      </c>
      <c r="G32" s="21">
        <v>0</v>
      </c>
      <c r="H32" s="22">
        <v>0</v>
      </c>
      <c r="I32" s="12">
        <v>0</v>
      </c>
      <c r="J32" s="13">
        <f t="shared" si="0"/>
        <v>0</v>
      </c>
      <c r="K32" s="14">
        <f t="shared" si="1"/>
        <v>0</v>
      </c>
      <c r="L32" s="12">
        <f t="shared" si="5"/>
        <v>0</v>
      </c>
      <c r="M32" s="13">
        <f t="shared" si="2"/>
        <v>0</v>
      </c>
      <c r="N32" s="14">
        <f t="shared" si="3"/>
        <v>0</v>
      </c>
    </row>
    <row r="33" spans="1:14" x14ac:dyDescent="0.25">
      <c r="A33" s="39" t="s">
        <v>239</v>
      </c>
      <c r="B33" s="20">
        <v>0</v>
      </c>
      <c r="C33" s="21">
        <v>0</v>
      </c>
      <c r="D33" s="22">
        <v>0</v>
      </c>
      <c r="E33" s="20">
        <v>0</v>
      </c>
      <c r="F33" s="21">
        <v>1</v>
      </c>
      <c r="G33" s="21">
        <v>3</v>
      </c>
      <c r="H33" s="22">
        <v>4</v>
      </c>
      <c r="I33" s="12">
        <f>C33/H33</f>
        <v>0</v>
      </c>
      <c r="J33" s="13">
        <f t="shared" si="0"/>
        <v>0</v>
      </c>
      <c r="K33" s="14">
        <f t="shared" si="1"/>
        <v>0</v>
      </c>
      <c r="L33" s="12">
        <f t="shared" si="5"/>
        <v>0</v>
      </c>
      <c r="M33" s="13">
        <f t="shared" si="2"/>
        <v>0</v>
      </c>
      <c r="N33" s="14">
        <f t="shared" si="3"/>
        <v>0</v>
      </c>
    </row>
    <row r="34" spans="1:14" x14ac:dyDescent="0.25">
      <c r="A34" s="39" t="s">
        <v>54</v>
      </c>
      <c r="B34" s="20">
        <v>0</v>
      </c>
      <c r="C34" s="21">
        <v>0</v>
      </c>
      <c r="D34" s="22">
        <v>0</v>
      </c>
      <c r="E34" s="20">
        <v>0</v>
      </c>
      <c r="F34" s="21">
        <v>0</v>
      </c>
      <c r="G34" s="21">
        <v>0</v>
      </c>
      <c r="H34" s="22">
        <v>0</v>
      </c>
      <c r="I34" s="12">
        <v>0</v>
      </c>
      <c r="J34" s="13">
        <f t="shared" ref="J34:J65" si="6">B34</f>
        <v>0</v>
      </c>
      <c r="K34" s="14">
        <f t="shared" ref="K34:K65" si="7">D34</f>
        <v>0</v>
      </c>
      <c r="L34" s="12">
        <f t="shared" ref="L34:L65" si="8">SUM(I34:K34)</f>
        <v>0</v>
      </c>
      <c r="M34" s="13">
        <f t="shared" ref="M34:M65" si="9">(L34-$L$146)/($L$145-$L$146)</f>
        <v>0</v>
      </c>
      <c r="N34" s="14">
        <f t="shared" ref="N34:N65" si="10">M34*0.3</f>
        <v>0</v>
      </c>
    </row>
    <row r="35" spans="1:14" x14ac:dyDescent="0.25">
      <c r="A35" s="39" t="s">
        <v>136</v>
      </c>
      <c r="B35" s="20">
        <v>0</v>
      </c>
      <c r="C35" s="21">
        <v>0</v>
      </c>
      <c r="D35" s="22">
        <v>0</v>
      </c>
      <c r="E35" s="20">
        <v>0</v>
      </c>
      <c r="F35" s="21">
        <v>0</v>
      </c>
      <c r="G35" s="21">
        <v>0</v>
      </c>
      <c r="H35" s="22">
        <v>0</v>
      </c>
      <c r="I35" s="12">
        <v>0</v>
      </c>
      <c r="J35" s="13">
        <f t="shared" si="6"/>
        <v>0</v>
      </c>
      <c r="K35" s="14">
        <f t="shared" si="7"/>
        <v>0</v>
      </c>
      <c r="L35" s="12">
        <f t="shared" si="8"/>
        <v>0</v>
      </c>
      <c r="M35" s="13">
        <f t="shared" si="9"/>
        <v>0</v>
      </c>
      <c r="N35" s="14">
        <f t="shared" si="10"/>
        <v>0</v>
      </c>
    </row>
    <row r="36" spans="1:14" x14ac:dyDescent="0.25">
      <c r="A36" s="39" t="s">
        <v>192</v>
      </c>
      <c r="B36" s="20">
        <v>0</v>
      </c>
      <c r="C36" s="21">
        <v>0</v>
      </c>
      <c r="D36" s="22">
        <v>0</v>
      </c>
      <c r="E36" s="20">
        <v>0</v>
      </c>
      <c r="F36" s="21">
        <v>3</v>
      </c>
      <c r="G36" s="21">
        <v>0</v>
      </c>
      <c r="H36" s="22">
        <v>3</v>
      </c>
      <c r="I36" s="12">
        <f>C36/H36</f>
        <v>0</v>
      </c>
      <c r="J36" s="13">
        <f t="shared" si="6"/>
        <v>0</v>
      </c>
      <c r="K36" s="14">
        <f t="shared" si="7"/>
        <v>0</v>
      </c>
      <c r="L36" s="12">
        <f t="shared" si="8"/>
        <v>0</v>
      </c>
      <c r="M36" s="13">
        <f t="shared" si="9"/>
        <v>0</v>
      </c>
      <c r="N36" s="14">
        <f t="shared" si="10"/>
        <v>0</v>
      </c>
    </row>
    <row r="37" spans="1:14" x14ac:dyDescent="0.25">
      <c r="A37" s="39" t="s">
        <v>79</v>
      </c>
      <c r="B37" s="20">
        <v>0</v>
      </c>
      <c r="C37" s="21">
        <v>0</v>
      </c>
      <c r="D37" s="22">
        <v>0</v>
      </c>
      <c r="E37" s="20">
        <v>0</v>
      </c>
      <c r="F37" s="21">
        <v>0</v>
      </c>
      <c r="G37" s="21">
        <v>0</v>
      </c>
      <c r="H37" s="22">
        <v>0</v>
      </c>
      <c r="I37" s="12">
        <v>0</v>
      </c>
      <c r="J37" s="13">
        <f t="shared" si="6"/>
        <v>0</v>
      </c>
      <c r="K37" s="14">
        <f t="shared" si="7"/>
        <v>0</v>
      </c>
      <c r="L37" s="12">
        <f t="shared" si="8"/>
        <v>0</v>
      </c>
      <c r="M37" s="13">
        <f t="shared" si="9"/>
        <v>0</v>
      </c>
      <c r="N37" s="14">
        <f t="shared" si="10"/>
        <v>0</v>
      </c>
    </row>
    <row r="38" spans="1:14" x14ac:dyDescent="0.25">
      <c r="A38" s="39" t="s">
        <v>88</v>
      </c>
      <c r="B38" s="20">
        <v>0</v>
      </c>
      <c r="C38" s="21">
        <v>0</v>
      </c>
      <c r="D38" s="22">
        <v>0</v>
      </c>
      <c r="E38" s="20">
        <v>0</v>
      </c>
      <c r="F38" s="21">
        <v>0</v>
      </c>
      <c r="G38" s="21">
        <v>0</v>
      </c>
      <c r="H38" s="22">
        <v>0</v>
      </c>
      <c r="I38" s="12">
        <v>0</v>
      </c>
      <c r="J38" s="13">
        <f t="shared" si="6"/>
        <v>0</v>
      </c>
      <c r="K38" s="14">
        <f t="shared" si="7"/>
        <v>0</v>
      </c>
      <c r="L38" s="12">
        <f t="shared" si="8"/>
        <v>0</v>
      </c>
      <c r="M38" s="13">
        <f t="shared" si="9"/>
        <v>0</v>
      </c>
      <c r="N38" s="14">
        <f t="shared" si="10"/>
        <v>0</v>
      </c>
    </row>
    <row r="39" spans="1:14" x14ac:dyDescent="0.25">
      <c r="A39" s="39" t="s">
        <v>119</v>
      </c>
      <c r="B39" s="20">
        <v>0</v>
      </c>
      <c r="C39" s="21">
        <v>0</v>
      </c>
      <c r="D39" s="22">
        <v>0</v>
      </c>
      <c r="E39" s="20">
        <v>0</v>
      </c>
      <c r="F39" s="21">
        <v>0</v>
      </c>
      <c r="G39" s="21">
        <v>0</v>
      </c>
      <c r="H39" s="22">
        <v>0</v>
      </c>
      <c r="I39" s="12">
        <v>0</v>
      </c>
      <c r="J39" s="13">
        <f t="shared" si="6"/>
        <v>0</v>
      </c>
      <c r="K39" s="14">
        <f t="shared" si="7"/>
        <v>0</v>
      </c>
      <c r="L39" s="12">
        <f t="shared" si="8"/>
        <v>0</v>
      </c>
      <c r="M39" s="13">
        <f t="shared" si="9"/>
        <v>0</v>
      </c>
      <c r="N39" s="14">
        <f t="shared" si="10"/>
        <v>0</v>
      </c>
    </row>
    <row r="40" spans="1:14" x14ac:dyDescent="0.25">
      <c r="A40" s="39" t="s">
        <v>352</v>
      </c>
      <c r="B40" s="20">
        <v>0</v>
      </c>
      <c r="C40" s="21">
        <v>0</v>
      </c>
      <c r="D40" s="22">
        <v>0</v>
      </c>
      <c r="E40" s="20">
        <v>0</v>
      </c>
      <c r="F40" s="21">
        <v>0</v>
      </c>
      <c r="G40" s="21">
        <v>0</v>
      </c>
      <c r="H40" s="22">
        <v>0</v>
      </c>
      <c r="I40" s="12">
        <v>0</v>
      </c>
      <c r="J40" s="13">
        <f t="shared" si="6"/>
        <v>0</v>
      </c>
      <c r="K40" s="14">
        <f t="shared" si="7"/>
        <v>0</v>
      </c>
      <c r="L40" s="12">
        <f t="shared" si="8"/>
        <v>0</v>
      </c>
      <c r="M40" s="13">
        <f t="shared" si="9"/>
        <v>0</v>
      </c>
      <c r="N40" s="14">
        <f t="shared" si="10"/>
        <v>0</v>
      </c>
    </row>
    <row r="41" spans="1:14" x14ac:dyDescent="0.25">
      <c r="A41" s="39" t="s">
        <v>353</v>
      </c>
      <c r="B41" s="20">
        <v>0</v>
      </c>
      <c r="C41" s="21">
        <v>0</v>
      </c>
      <c r="D41" s="22">
        <v>0</v>
      </c>
      <c r="E41" s="20">
        <v>0</v>
      </c>
      <c r="F41" s="21">
        <v>0</v>
      </c>
      <c r="G41" s="21">
        <v>0</v>
      </c>
      <c r="H41" s="22">
        <v>0</v>
      </c>
      <c r="I41" s="12">
        <v>0</v>
      </c>
      <c r="J41" s="13">
        <f t="shared" si="6"/>
        <v>0</v>
      </c>
      <c r="K41" s="14">
        <f t="shared" si="7"/>
        <v>0</v>
      </c>
      <c r="L41" s="12">
        <f t="shared" si="8"/>
        <v>0</v>
      </c>
      <c r="M41" s="13">
        <f t="shared" si="9"/>
        <v>0</v>
      </c>
      <c r="N41" s="14">
        <f t="shared" si="10"/>
        <v>0</v>
      </c>
    </row>
    <row r="42" spans="1:14" x14ac:dyDescent="0.25">
      <c r="A42" s="39" t="s">
        <v>196</v>
      </c>
      <c r="B42" s="20">
        <v>0</v>
      </c>
      <c r="C42" s="21">
        <v>0</v>
      </c>
      <c r="D42" s="22">
        <v>0</v>
      </c>
      <c r="E42" s="20">
        <v>1</v>
      </c>
      <c r="F42" s="21">
        <v>7</v>
      </c>
      <c r="G42" s="21">
        <v>3</v>
      </c>
      <c r="H42" s="22">
        <v>11</v>
      </c>
      <c r="I42" s="12">
        <f>C42/H42</f>
        <v>0</v>
      </c>
      <c r="J42" s="13">
        <f t="shared" si="6"/>
        <v>0</v>
      </c>
      <c r="K42" s="14">
        <f t="shared" si="7"/>
        <v>0</v>
      </c>
      <c r="L42" s="12">
        <f t="shared" si="8"/>
        <v>0</v>
      </c>
      <c r="M42" s="13">
        <f t="shared" si="9"/>
        <v>0</v>
      </c>
      <c r="N42" s="14">
        <f t="shared" si="10"/>
        <v>0</v>
      </c>
    </row>
    <row r="43" spans="1:14" x14ac:dyDescent="0.25">
      <c r="A43" s="39" t="s">
        <v>285</v>
      </c>
      <c r="B43" s="20">
        <v>0</v>
      </c>
      <c r="C43" s="21">
        <v>0</v>
      </c>
      <c r="D43" s="22">
        <v>0</v>
      </c>
      <c r="E43" s="20">
        <v>1</v>
      </c>
      <c r="F43" s="21">
        <v>0</v>
      </c>
      <c r="G43" s="21">
        <v>0</v>
      </c>
      <c r="H43" s="22">
        <v>1</v>
      </c>
      <c r="I43" s="12">
        <f>C43/H43</f>
        <v>0</v>
      </c>
      <c r="J43" s="13">
        <f t="shared" si="6"/>
        <v>0</v>
      </c>
      <c r="K43" s="14">
        <f t="shared" si="7"/>
        <v>0</v>
      </c>
      <c r="L43" s="12">
        <f t="shared" si="8"/>
        <v>0</v>
      </c>
      <c r="M43" s="13">
        <f t="shared" si="9"/>
        <v>0</v>
      </c>
      <c r="N43" s="14">
        <f t="shared" si="10"/>
        <v>0</v>
      </c>
    </row>
    <row r="44" spans="1:14" x14ac:dyDescent="0.25">
      <c r="A44" s="39" t="s">
        <v>83</v>
      </c>
      <c r="B44" s="20">
        <v>0</v>
      </c>
      <c r="C44" s="21">
        <v>0</v>
      </c>
      <c r="D44" s="22">
        <v>0</v>
      </c>
      <c r="E44" s="20">
        <v>0</v>
      </c>
      <c r="F44" s="21">
        <v>2</v>
      </c>
      <c r="G44" s="21">
        <v>1</v>
      </c>
      <c r="H44" s="22">
        <v>3</v>
      </c>
      <c r="I44" s="12">
        <f>C44/H44</f>
        <v>0</v>
      </c>
      <c r="J44" s="13">
        <f t="shared" si="6"/>
        <v>0</v>
      </c>
      <c r="K44" s="14">
        <f t="shared" si="7"/>
        <v>0</v>
      </c>
      <c r="L44" s="12">
        <f t="shared" si="8"/>
        <v>0</v>
      </c>
      <c r="M44" s="13">
        <f t="shared" si="9"/>
        <v>0</v>
      </c>
      <c r="N44" s="14">
        <f t="shared" si="10"/>
        <v>0</v>
      </c>
    </row>
    <row r="45" spans="1:14" x14ac:dyDescent="0.25">
      <c r="A45" s="39" t="s">
        <v>304</v>
      </c>
      <c r="B45" s="20">
        <v>0</v>
      </c>
      <c r="C45" s="21">
        <v>0</v>
      </c>
      <c r="D45" s="22">
        <v>0</v>
      </c>
      <c r="E45" s="20">
        <v>2</v>
      </c>
      <c r="F45" s="21">
        <v>0</v>
      </c>
      <c r="G45" s="21">
        <v>0</v>
      </c>
      <c r="H45" s="22">
        <v>2</v>
      </c>
      <c r="I45" s="12">
        <f>C45/H45</f>
        <v>0</v>
      </c>
      <c r="J45" s="13">
        <f t="shared" si="6"/>
        <v>0</v>
      </c>
      <c r="K45" s="14">
        <f t="shared" si="7"/>
        <v>0</v>
      </c>
      <c r="L45" s="12">
        <f t="shared" si="8"/>
        <v>0</v>
      </c>
      <c r="M45" s="13">
        <f t="shared" si="9"/>
        <v>0</v>
      </c>
      <c r="N45" s="14">
        <f t="shared" si="10"/>
        <v>0</v>
      </c>
    </row>
    <row r="46" spans="1:14" x14ac:dyDescent="0.25">
      <c r="A46" s="39" t="s">
        <v>20</v>
      </c>
      <c r="B46" s="20">
        <v>0</v>
      </c>
      <c r="C46" s="21">
        <v>0</v>
      </c>
      <c r="D46" s="22">
        <v>0</v>
      </c>
      <c r="E46" s="20">
        <v>0</v>
      </c>
      <c r="F46" s="21">
        <v>5</v>
      </c>
      <c r="G46" s="21">
        <v>2</v>
      </c>
      <c r="H46" s="22">
        <v>7</v>
      </c>
      <c r="I46" s="12">
        <f>C46/H46</f>
        <v>0</v>
      </c>
      <c r="J46" s="13">
        <f t="shared" si="6"/>
        <v>0</v>
      </c>
      <c r="K46" s="14">
        <f t="shared" si="7"/>
        <v>0</v>
      </c>
      <c r="L46" s="12">
        <f t="shared" si="8"/>
        <v>0</v>
      </c>
      <c r="M46" s="13">
        <f t="shared" si="9"/>
        <v>0</v>
      </c>
      <c r="N46" s="14">
        <f t="shared" si="10"/>
        <v>0</v>
      </c>
    </row>
    <row r="47" spans="1:14" x14ac:dyDescent="0.25">
      <c r="A47" s="39" t="s">
        <v>56</v>
      </c>
      <c r="B47" s="20">
        <v>0</v>
      </c>
      <c r="C47" s="21">
        <v>0</v>
      </c>
      <c r="D47" s="22">
        <v>0</v>
      </c>
      <c r="E47" s="20">
        <v>0</v>
      </c>
      <c r="F47" s="21">
        <v>0</v>
      </c>
      <c r="G47" s="21">
        <v>0</v>
      </c>
      <c r="H47" s="22">
        <v>0</v>
      </c>
      <c r="I47" s="12">
        <v>0</v>
      </c>
      <c r="J47" s="13">
        <f t="shared" si="6"/>
        <v>0</v>
      </c>
      <c r="K47" s="14">
        <f t="shared" si="7"/>
        <v>0</v>
      </c>
      <c r="L47" s="12">
        <f t="shared" si="8"/>
        <v>0</v>
      </c>
      <c r="M47" s="13">
        <f t="shared" si="9"/>
        <v>0</v>
      </c>
      <c r="N47" s="14">
        <f t="shared" si="10"/>
        <v>0</v>
      </c>
    </row>
    <row r="48" spans="1:14" x14ac:dyDescent="0.25">
      <c r="A48" s="39" t="s">
        <v>176</v>
      </c>
      <c r="B48" s="20">
        <v>0</v>
      </c>
      <c r="C48" s="21">
        <v>0</v>
      </c>
      <c r="D48" s="22">
        <v>0</v>
      </c>
      <c r="E48" s="20">
        <v>0</v>
      </c>
      <c r="F48" s="21">
        <v>0</v>
      </c>
      <c r="G48" s="21">
        <v>0</v>
      </c>
      <c r="H48" s="22">
        <v>0</v>
      </c>
      <c r="I48" s="12">
        <v>0</v>
      </c>
      <c r="J48" s="13">
        <f t="shared" si="6"/>
        <v>0</v>
      </c>
      <c r="K48" s="14">
        <f t="shared" si="7"/>
        <v>0</v>
      </c>
      <c r="L48" s="12">
        <f t="shared" si="8"/>
        <v>0</v>
      </c>
      <c r="M48" s="13">
        <f t="shared" si="9"/>
        <v>0</v>
      </c>
      <c r="N48" s="14">
        <f t="shared" si="10"/>
        <v>0</v>
      </c>
    </row>
    <row r="49" spans="1:14" x14ac:dyDescent="0.25">
      <c r="A49" s="39" t="s">
        <v>77</v>
      </c>
      <c r="B49" s="20">
        <v>0</v>
      </c>
      <c r="C49" s="21">
        <v>0</v>
      </c>
      <c r="D49" s="22">
        <v>0</v>
      </c>
      <c r="E49" s="20">
        <v>0</v>
      </c>
      <c r="F49" s="21">
        <v>0</v>
      </c>
      <c r="G49" s="21">
        <v>0</v>
      </c>
      <c r="H49" s="22">
        <v>0</v>
      </c>
      <c r="I49" s="12">
        <v>0</v>
      </c>
      <c r="J49" s="13">
        <f t="shared" si="6"/>
        <v>0</v>
      </c>
      <c r="K49" s="14">
        <f t="shared" si="7"/>
        <v>0</v>
      </c>
      <c r="L49" s="12">
        <f t="shared" si="8"/>
        <v>0</v>
      </c>
      <c r="M49" s="13">
        <f t="shared" si="9"/>
        <v>0</v>
      </c>
      <c r="N49" s="14">
        <f t="shared" si="10"/>
        <v>0</v>
      </c>
    </row>
    <row r="50" spans="1:14" x14ac:dyDescent="0.25">
      <c r="A50" s="39" t="s">
        <v>61</v>
      </c>
      <c r="B50" s="20">
        <v>0</v>
      </c>
      <c r="C50" s="21">
        <v>0</v>
      </c>
      <c r="D50" s="22">
        <v>0</v>
      </c>
      <c r="E50" s="20">
        <v>0</v>
      </c>
      <c r="F50" s="21">
        <v>2</v>
      </c>
      <c r="G50" s="21">
        <v>1</v>
      </c>
      <c r="H50" s="22">
        <v>3</v>
      </c>
      <c r="I50" s="12">
        <f>C50/H50</f>
        <v>0</v>
      </c>
      <c r="J50" s="13">
        <f t="shared" si="6"/>
        <v>0</v>
      </c>
      <c r="K50" s="14">
        <f t="shared" si="7"/>
        <v>0</v>
      </c>
      <c r="L50" s="12">
        <f t="shared" si="8"/>
        <v>0</v>
      </c>
      <c r="M50" s="13">
        <f t="shared" si="9"/>
        <v>0</v>
      </c>
      <c r="N50" s="14">
        <f t="shared" si="10"/>
        <v>0</v>
      </c>
    </row>
    <row r="51" spans="1:14" x14ac:dyDescent="0.25">
      <c r="A51" s="39" t="s">
        <v>354</v>
      </c>
      <c r="B51" s="20">
        <v>0</v>
      </c>
      <c r="C51" s="21">
        <v>0</v>
      </c>
      <c r="D51" s="22">
        <v>0</v>
      </c>
      <c r="E51" s="20">
        <v>0</v>
      </c>
      <c r="F51" s="21">
        <v>0</v>
      </c>
      <c r="G51" s="21">
        <v>0</v>
      </c>
      <c r="H51" s="22">
        <v>0</v>
      </c>
      <c r="I51" s="12">
        <v>0</v>
      </c>
      <c r="J51" s="13">
        <f t="shared" si="6"/>
        <v>0</v>
      </c>
      <c r="K51" s="14">
        <f t="shared" si="7"/>
        <v>0</v>
      </c>
      <c r="L51" s="12">
        <f t="shared" si="8"/>
        <v>0</v>
      </c>
      <c r="M51" s="13">
        <f t="shared" si="9"/>
        <v>0</v>
      </c>
      <c r="N51" s="14">
        <f t="shared" si="10"/>
        <v>0</v>
      </c>
    </row>
    <row r="52" spans="1:14" x14ac:dyDescent="0.25">
      <c r="A52" s="39" t="s">
        <v>64</v>
      </c>
      <c r="B52" s="20">
        <v>0</v>
      </c>
      <c r="C52" s="21">
        <v>0</v>
      </c>
      <c r="D52" s="22">
        <v>0</v>
      </c>
      <c r="E52" s="20">
        <v>0</v>
      </c>
      <c r="F52" s="21">
        <v>2</v>
      </c>
      <c r="G52" s="21">
        <v>0</v>
      </c>
      <c r="H52" s="22">
        <v>2</v>
      </c>
      <c r="I52" s="12">
        <f>C52/H52</f>
        <v>0</v>
      </c>
      <c r="J52" s="13">
        <f t="shared" si="6"/>
        <v>0</v>
      </c>
      <c r="K52" s="14">
        <f t="shared" si="7"/>
        <v>0</v>
      </c>
      <c r="L52" s="12">
        <f t="shared" si="8"/>
        <v>0</v>
      </c>
      <c r="M52" s="13">
        <f t="shared" si="9"/>
        <v>0</v>
      </c>
      <c r="N52" s="14">
        <f t="shared" si="10"/>
        <v>0</v>
      </c>
    </row>
    <row r="53" spans="1:14" x14ac:dyDescent="0.25">
      <c r="A53" s="39" t="s">
        <v>355</v>
      </c>
      <c r="B53" s="20">
        <v>0</v>
      </c>
      <c r="C53" s="21">
        <v>0</v>
      </c>
      <c r="D53" s="22">
        <v>0</v>
      </c>
      <c r="E53" s="20">
        <v>0</v>
      </c>
      <c r="F53" s="21">
        <v>0</v>
      </c>
      <c r="G53" s="21">
        <v>0</v>
      </c>
      <c r="H53" s="22">
        <v>0</v>
      </c>
      <c r="I53" s="12">
        <v>0</v>
      </c>
      <c r="J53" s="13">
        <f t="shared" si="6"/>
        <v>0</v>
      </c>
      <c r="K53" s="14">
        <f t="shared" si="7"/>
        <v>0</v>
      </c>
      <c r="L53" s="12">
        <f t="shared" si="8"/>
        <v>0</v>
      </c>
      <c r="M53" s="13">
        <f t="shared" si="9"/>
        <v>0</v>
      </c>
      <c r="N53" s="14">
        <f t="shared" si="10"/>
        <v>0</v>
      </c>
    </row>
    <row r="54" spans="1:14" x14ac:dyDescent="0.25">
      <c r="A54" s="39" t="s">
        <v>120</v>
      </c>
      <c r="B54" s="20">
        <v>0</v>
      </c>
      <c r="C54" s="21">
        <v>0</v>
      </c>
      <c r="D54" s="22">
        <v>0</v>
      </c>
      <c r="E54" s="20">
        <v>0</v>
      </c>
      <c r="F54" s="21">
        <v>0</v>
      </c>
      <c r="G54" s="21">
        <v>0</v>
      </c>
      <c r="H54" s="22">
        <v>0</v>
      </c>
      <c r="I54" s="12">
        <v>0</v>
      </c>
      <c r="J54" s="13">
        <f t="shared" si="6"/>
        <v>0</v>
      </c>
      <c r="K54" s="14">
        <f t="shared" si="7"/>
        <v>0</v>
      </c>
      <c r="L54" s="12">
        <f t="shared" si="8"/>
        <v>0</v>
      </c>
      <c r="M54" s="13">
        <f t="shared" si="9"/>
        <v>0</v>
      </c>
      <c r="N54" s="14">
        <f t="shared" si="10"/>
        <v>0</v>
      </c>
    </row>
    <row r="55" spans="1:14" x14ac:dyDescent="0.25">
      <c r="A55" s="39" t="s">
        <v>356</v>
      </c>
      <c r="B55" s="20">
        <v>0</v>
      </c>
      <c r="C55" s="21">
        <v>0</v>
      </c>
      <c r="D55" s="22">
        <v>0</v>
      </c>
      <c r="E55" s="20">
        <v>0</v>
      </c>
      <c r="F55" s="21">
        <v>0</v>
      </c>
      <c r="G55" s="21">
        <v>0</v>
      </c>
      <c r="H55" s="22">
        <v>0</v>
      </c>
      <c r="I55" s="12">
        <v>0</v>
      </c>
      <c r="J55" s="13">
        <f t="shared" si="6"/>
        <v>0</v>
      </c>
      <c r="K55" s="14">
        <f t="shared" si="7"/>
        <v>0</v>
      </c>
      <c r="L55" s="12">
        <f t="shared" si="8"/>
        <v>0</v>
      </c>
      <c r="M55" s="13">
        <f t="shared" si="9"/>
        <v>0</v>
      </c>
      <c r="N55" s="14">
        <f t="shared" si="10"/>
        <v>0</v>
      </c>
    </row>
    <row r="56" spans="1:14" x14ac:dyDescent="0.25">
      <c r="A56" s="39" t="s">
        <v>42</v>
      </c>
      <c r="B56" s="20">
        <v>0</v>
      </c>
      <c r="C56" s="21">
        <v>0</v>
      </c>
      <c r="D56" s="22">
        <v>0</v>
      </c>
      <c r="E56" s="20">
        <v>0</v>
      </c>
      <c r="F56" s="21">
        <v>0</v>
      </c>
      <c r="G56" s="21">
        <v>0</v>
      </c>
      <c r="H56" s="22">
        <v>0</v>
      </c>
      <c r="I56" s="12">
        <v>0</v>
      </c>
      <c r="J56" s="13">
        <f t="shared" si="6"/>
        <v>0</v>
      </c>
      <c r="K56" s="14">
        <f t="shared" si="7"/>
        <v>0</v>
      </c>
      <c r="L56" s="12">
        <f t="shared" si="8"/>
        <v>0</v>
      </c>
      <c r="M56" s="13">
        <f t="shared" si="9"/>
        <v>0</v>
      </c>
      <c r="N56" s="14">
        <f t="shared" si="10"/>
        <v>0</v>
      </c>
    </row>
    <row r="57" spans="1:14" x14ac:dyDescent="0.25">
      <c r="A57" s="39" t="s">
        <v>103</v>
      </c>
      <c r="B57" s="20">
        <v>0</v>
      </c>
      <c r="C57" s="21">
        <v>0</v>
      </c>
      <c r="D57" s="22">
        <v>0</v>
      </c>
      <c r="E57" s="20">
        <v>0</v>
      </c>
      <c r="F57" s="21">
        <v>0</v>
      </c>
      <c r="G57" s="21">
        <v>0</v>
      </c>
      <c r="H57" s="22">
        <v>0</v>
      </c>
      <c r="I57" s="12">
        <v>0</v>
      </c>
      <c r="J57" s="13">
        <f t="shared" si="6"/>
        <v>0</v>
      </c>
      <c r="K57" s="14">
        <f t="shared" si="7"/>
        <v>0</v>
      </c>
      <c r="L57" s="12">
        <f t="shared" si="8"/>
        <v>0</v>
      </c>
      <c r="M57" s="13">
        <f t="shared" si="9"/>
        <v>0</v>
      </c>
      <c r="N57" s="14">
        <f t="shared" si="10"/>
        <v>0</v>
      </c>
    </row>
    <row r="58" spans="1:14" x14ac:dyDescent="0.25">
      <c r="A58" s="39" t="s">
        <v>357</v>
      </c>
      <c r="B58" s="20">
        <v>0</v>
      </c>
      <c r="C58" s="21">
        <v>0</v>
      </c>
      <c r="D58" s="22">
        <v>0</v>
      </c>
      <c r="E58" s="20">
        <v>0</v>
      </c>
      <c r="F58" s="21">
        <v>0</v>
      </c>
      <c r="G58" s="21">
        <v>0</v>
      </c>
      <c r="H58" s="22">
        <v>0</v>
      </c>
      <c r="I58" s="12">
        <v>0</v>
      </c>
      <c r="J58" s="13">
        <f t="shared" si="6"/>
        <v>0</v>
      </c>
      <c r="K58" s="14">
        <f t="shared" si="7"/>
        <v>0</v>
      </c>
      <c r="L58" s="12">
        <f t="shared" si="8"/>
        <v>0</v>
      </c>
      <c r="M58" s="13">
        <f t="shared" si="9"/>
        <v>0</v>
      </c>
      <c r="N58" s="14">
        <f t="shared" si="10"/>
        <v>0</v>
      </c>
    </row>
    <row r="59" spans="1:14" x14ac:dyDescent="0.25">
      <c r="A59" s="39" t="s">
        <v>107</v>
      </c>
      <c r="B59" s="20">
        <v>0</v>
      </c>
      <c r="C59" s="21">
        <v>0</v>
      </c>
      <c r="D59" s="22">
        <v>0</v>
      </c>
      <c r="E59" s="20">
        <v>0</v>
      </c>
      <c r="F59" s="21">
        <v>0</v>
      </c>
      <c r="G59" s="21">
        <v>0</v>
      </c>
      <c r="H59" s="22">
        <v>0</v>
      </c>
      <c r="I59" s="12">
        <v>0</v>
      </c>
      <c r="J59" s="13">
        <f t="shared" si="6"/>
        <v>0</v>
      </c>
      <c r="K59" s="14">
        <f t="shared" si="7"/>
        <v>0</v>
      </c>
      <c r="L59" s="12">
        <f t="shared" si="8"/>
        <v>0</v>
      </c>
      <c r="M59" s="13">
        <f t="shared" si="9"/>
        <v>0</v>
      </c>
      <c r="N59" s="14">
        <f t="shared" si="10"/>
        <v>0</v>
      </c>
    </row>
    <row r="60" spans="1:14" x14ac:dyDescent="0.25">
      <c r="A60" s="39" t="s">
        <v>230</v>
      </c>
      <c r="B60" s="20">
        <v>0</v>
      </c>
      <c r="C60" s="21">
        <v>0</v>
      </c>
      <c r="D60" s="22">
        <v>0</v>
      </c>
      <c r="E60" s="20">
        <v>1</v>
      </c>
      <c r="F60" s="21">
        <v>0</v>
      </c>
      <c r="G60" s="21">
        <v>0</v>
      </c>
      <c r="H60" s="22">
        <v>1</v>
      </c>
      <c r="I60" s="12">
        <f>C60/H60</f>
        <v>0</v>
      </c>
      <c r="J60" s="13">
        <f t="shared" si="6"/>
        <v>0</v>
      </c>
      <c r="K60" s="14">
        <f t="shared" si="7"/>
        <v>0</v>
      </c>
      <c r="L60" s="12">
        <f t="shared" si="8"/>
        <v>0</v>
      </c>
      <c r="M60" s="13">
        <f t="shared" si="9"/>
        <v>0</v>
      </c>
      <c r="N60" s="14">
        <f t="shared" si="10"/>
        <v>0</v>
      </c>
    </row>
    <row r="61" spans="1:14" x14ac:dyDescent="0.25">
      <c r="A61" s="39" t="s">
        <v>358</v>
      </c>
      <c r="B61" s="20">
        <v>0</v>
      </c>
      <c r="C61" s="21">
        <v>0</v>
      </c>
      <c r="D61" s="22">
        <v>0</v>
      </c>
      <c r="E61" s="20">
        <v>0</v>
      </c>
      <c r="F61" s="21">
        <v>0</v>
      </c>
      <c r="G61" s="21">
        <v>0</v>
      </c>
      <c r="H61" s="22">
        <v>0</v>
      </c>
      <c r="I61" s="12">
        <v>0</v>
      </c>
      <c r="J61" s="13">
        <f t="shared" si="6"/>
        <v>0</v>
      </c>
      <c r="K61" s="14">
        <f t="shared" si="7"/>
        <v>0</v>
      </c>
      <c r="L61" s="12">
        <f t="shared" si="8"/>
        <v>0</v>
      </c>
      <c r="M61" s="13">
        <f t="shared" si="9"/>
        <v>0</v>
      </c>
      <c r="N61" s="14">
        <f t="shared" si="10"/>
        <v>0</v>
      </c>
    </row>
    <row r="62" spans="1:14" x14ac:dyDescent="0.25">
      <c r="A62" s="39" t="s">
        <v>359</v>
      </c>
      <c r="B62" s="20">
        <v>0</v>
      </c>
      <c r="C62" s="21">
        <v>0</v>
      </c>
      <c r="D62" s="22">
        <v>0</v>
      </c>
      <c r="E62" s="20">
        <v>0</v>
      </c>
      <c r="F62" s="21">
        <v>0</v>
      </c>
      <c r="G62" s="21">
        <v>0</v>
      </c>
      <c r="H62" s="22">
        <v>0</v>
      </c>
      <c r="I62" s="12">
        <v>0</v>
      </c>
      <c r="J62" s="13">
        <f t="shared" si="6"/>
        <v>0</v>
      </c>
      <c r="K62" s="14">
        <f t="shared" si="7"/>
        <v>0</v>
      </c>
      <c r="L62" s="12">
        <f t="shared" si="8"/>
        <v>0</v>
      </c>
      <c r="M62" s="13">
        <f t="shared" si="9"/>
        <v>0</v>
      </c>
      <c r="N62" s="14">
        <f t="shared" si="10"/>
        <v>0</v>
      </c>
    </row>
    <row r="63" spans="1:14" x14ac:dyDescent="0.25">
      <c r="A63" s="39" t="s">
        <v>360</v>
      </c>
      <c r="B63" s="20">
        <v>0</v>
      </c>
      <c r="C63" s="21">
        <v>0</v>
      </c>
      <c r="D63" s="22">
        <v>0</v>
      </c>
      <c r="E63" s="20">
        <v>0</v>
      </c>
      <c r="F63" s="21">
        <v>0</v>
      </c>
      <c r="G63" s="21">
        <v>0</v>
      </c>
      <c r="H63" s="22">
        <v>0</v>
      </c>
      <c r="I63" s="12">
        <v>0</v>
      </c>
      <c r="J63" s="13">
        <f t="shared" si="6"/>
        <v>0</v>
      </c>
      <c r="K63" s="14">
        <f t="shared" si="7"/>
        <v>0</v>
      </c>
      <c r="L63" s="12">
        <f t="shared" si="8"/>
        <v>0</v>
      </c>
      <c r="M63" s="13">
        <f t="shared" si="9"/>
        <v>0</v>
      </c>
      <c r="N63" s="14">
        <f t="shared" si="10"/>
        <v>0</v>
      </c>
    </row>
    <row r="64" spans="1:14" x14ac:dyDescent="0.25">
      <c r="A64" s="39" t="s">
        <v>361</v>
      </c>
      <c r="B64" s="20">
        <v>0</v>
      </c>
      <c r="C64" s="21">
        <v>0</v>
      </c>
      <c r="D64" s="22">
        <v>0</v>
      </c>
      <c r="E64" s="20">
        <v>0</v>
      </c>
      <c r="F64" s="21">
        <v>0</v>
      </c>
      <c r="G64" s="21">
        <v>0</v>
      </c>
      <c r="H64" s="22">
        <v>0</v>
      </c>
      <c r="I64" s="12">
        <v>0</v>
      </c>
      <c r="J64" s="13">
        <f t="shared" si="6"/>
        <v>0</v>
      </c>
      <c r="K64" s="14">
        <f t="shared" si="7"/>
        <v>0</v>
      </c>
      <c r="L64" s="12">
        <f t="shared" si="8"/>
        <v>0</v>
      </c>
      <c r="M64" s="13">
        <f t="shared" si="9"/>
        <v>0</v>
      </c>
      <c r="N64" s="14">
        <f t="shared" si="10"/>
        <v>0</v>
      </c>
    </row>
    <row r="65" spans="1:14" x14ac:dyDescent="0.25">
      <c r="A65" s="39" t="s">
        <v>362</v>
      </c>
      <c r="B65" s="20">
        <v>0</v>
      </c>
      <c r="C65" s="21">
        <v>0</v>
      </c>
      <c r="D65" s="22">
        <v>0</v>
      </c>
      <c r="E65" s="20">
        <v>0</v>
      </c>
      <c r="F65" s="21">
        <v>0</v>
      </c>
      <c r="G65" s="21">
        <v>0</v>
      </c>
      <c r="H65" s="22">
        <v>0</v>
      </c>
      <c r="I65" s="12">
        <v>0</v>
      </c>
      <c r="J65" s="13">
        <f t="shared" si="6"/>
        <v>0</v>
      </c>
      <c r="K65" s="14">
        <f t="shared" si="7"/>
        <v>0</v>
      </c>
      <c r="L65" s="12">
        <f t="shared" si="8"/>
        <v>0</v>
      </c>
      <c r="M65" s="13">
        <f t="shared" si="9"/>
        <v>0</v>
      </c>
      <c r="N65" s="14">
        <f t="shared" si="10"/>
        <v>0</v>
      </c>
    </row>
    <row r="66" spans="1:14" x14ac:dyDescent="0.25">
      <c r="A66" s="39" t="s">
        <v>254</v>
      </c>
      <c r="B66" s="20">
        <v>0</v>
      </c>
      <c r="C66" s="21">
        <v>0</v>
      </c>
      <c r="D66" s="22">
        <v>0</v>
      </c>
      <c r="E66" s="20">
        <v>1</v>
      </c>
      <c r="F66" s="21">
        <v>1</v>
      </c>
      <c r="G66" s="21">
        <v>0</v>
      </c>
      <c r="H66" s="22">
        <v>2</v>
      </c>
      <c r="I66" s="12">
        <f>C66/H66</f>
        <v>0</v>
      </c>
      <c r="J66" s="13">
        <f t="shared" ref="J66:J97" si="11">B66</f>
        <v>0</v>
      </c>
      <c r="K66" s="14">
        <f t="shared" ref="K66:K97" si="12">D66</f>
        <v>0</v>
      </c>
      <c r="L66" s="12">
        <f t="shared" ref="L66:L97" si="13">SUM(I66:K66)</f>
        <v>0</v>
      </c>
      <c r="M66" s="13">
        <f t="shared" ref="M66:M97" si="14">(L66-$L$146)/($L$145-$L$146)</f>
        <v>0</v>
      </c>
      <c r="N66" s="14">
        <f t="shared" ref="N66:N97" si="15">M66*0.3</f>
        <v>0</v>
      </c>
    </row>
    <row r="67" spans="1:14" x14ac:dyDescent="0.25">
      <c r="A67" s="39" t="s">
        <v>363</v>
      </c>
      <c r="B67" s="20">
        <v>0</v>
      </c>
      <c r="C67" s="21">
        <v>0</v>
      </c>
      <c r="D67" s="22">
        <v>0</v>
      </c>
      <c r="E67" s="20">
        <v>0</v>
      </c>
      <c r="F67" s="21">
        <v>0</v>
      </c>
      <c r="G67" s="21">
        <v>0</v>
      </c>
      <c r="H67" s="22">
        <v>0</v>
      </c>
      <c r="I67" s="12">
        <v>0</v>
      </c>
      <c r="J67" s="13">
        <f t="shared" si="11"/>
        <v>0</v>
      </c>
      <c r="K67" s="14">
        <f t="shared" si="12"/>
        <v>0</v>
      </c>
      <c r="L67" s="12">
        <f t="shared" si="13"/>
        <v>0</v>
      </c>
      <c r="M67" s="13">
        <f t="shared" si="14"/>
        <v>0</v>
      </c>
      <c r="N67" s="14">
        <f t="shared" si="15"/>
        <v>0</v>
      </c>
    </row>
    <row r="68" spans="1:14" x14ac:dyDescent="0.25">
      <c r="A68" s="39" t="s">
        <v>364</v>
      </c>
      <c r="B68" s="20">
        <v>0</v>
      </c>
      <c r="C68" s="21">
        <v>0</v>
      </c>
      <c r="D68" s="22">
        <v>0</v>
      </c>
      <c r="E68" s="20">
        <v>0</v>
      </c>
      <c r="F68" s="21">
        <v>0</v>
      </c>
      <c r="G68" s="21">
        <v>0</v>
      </c>
      <c r="H68" s="22">
        <v>0</v>
      </c>
      <c r="I68" s="12">
        <v>0</v>
      </c>
      <c r="J68" s="13">
        <f t="shared" si="11"/>
        <v>0</v>
      </c>
      <c r="K68" s="14">
        <f t="shared" si="12"/>
        <v>0</v>
      </c>
      <c r="L68" s="12">
        <f t="shared" si="13"/>
        <v>0</v>
      </c>
      <c r="M68" s="13">
        <f t="shared" si="14"/>
        <v>0</v>
      </c>
      <c r="N68" s="14">
        <f t="shared" si="15"/>
        <v>0</v>
      </c>
    </row>
    <row r="69" spans="1:14" x14ac:dyDescent="0.25">
      <c r="A69" s="39" t="s">
        <v>12</v>
      </c>
      <c r="B69" s="20">
        <v>0</v>
      </c>
      <c r="C69" s="21">
        <v>0</v>
      </c>
      <c r="D69" s="22">
        <v>0</v>
      </c>
      <c r="E69" s="20">
        <v>0</v>
      </c>
      <c r="F69" s="21">
        <v>0</v>
      </c>
      <c r="G69" s="21">
        <v>0</v>
      </c>
      <c r="H69" s="22">
        <v>0</v>
      </c>
      <c r="I69" s="12">
        <v>0</v>
      </c>
      <c r="J69" s="13">
        <f t="shared" si="11"/>
        <v>0</v>
      </c>
      <c r="K69" s="14">
        <f t="shared" si="12"/>
        <v>0</v>
      </c>
      <c r="L69" s="12">
        <f t="shared" si="13"/>
        <v>0</v>
      </c>
      <c r="M69" s="13">
        <f t="shared" si="14"/>
        <v>0</v>
      </c>
      <c r="N69" s="14">
        <f t="shared" si="15"/>
        <v>0</v>
      </c>
    </row>
    <row r="70" spans="1:14" x14ac:dyDescent="0.25">
      <c r="A70" s="39" t="s">
        <v>365</v>
      </c>
      <c r="B70" s="20">
        <v>0</v>
      </c>
      <c r="C70" s="21">
        <v>0</v>
      </c>
      <c r="D70" s="22">
        <v>0</v>
      </c>
      <c r="E70" s="20">
        <v>0</v>
      </c>
      <c r="F70" s="21">
        <v>0</v>
      </c>
      <c r="G70" s="21">
        <v>0</v>
      </c>
      <c r="H70" s="22">
        <v>0</v>
      </c>
      <c r="I70" s="12">
        <v>0</v>
      </c>
      <c r="J70" s="13">
        <f t="shared" si="11"/>
        <v>0</v>
      </c>
      <c r="K70" s="14">
        <f t="shared" si="12"/>
        <v>0</v>
      </c>
      <c r="L70" s="12">
        <f t="shared" si="13"/>
        <v>0</v>
      </c>
      <c r="M70" s="13">
        <f t="shared" si="14"/>
        <v>0</v>
      </c>
      <c r="N70" s="14">
        <f t="shared" si="15"/>
        <v>0</v>
      </c>
    </row>
    <row r="71" spans="1:14" x14ac:dyDescent="0.25">
      <c r="A71" s="39" t="s">
        <v>366</v>
      </c>
      <c r="B71" s="20">
        <v>0</v>
      </c>
      <c r="C71" s="21">
        <v>0</v>
      </c>
      <c r="D71" s="22">
        <v>0</v>
      </c>
      <c r="E71" s="20">
        <v>0</v>
      </c>
      <c r="F71" s="21">
        <v>0</v>
      </c>
      <c r="G71" s="21">
        <v>0</v>
      </c>
      <c r="H71" s="22">
        <v>0</v>
      </c>
      <c r="I71" s="12">
        <v>0</v>
      </c>
      <c r="J71" s="13">
        <f t="shared" si="11"/>
        <v>0</v>
      </c>
      <c r="K71" s="14">
        <f t="shared" si="12"/>
        <v>0</v>
      </c>
      <c r="L71" s="12">
        <f t="shared" si="13"/>
        <v>0</v>
      </c>
      <c r="M71" s="13">
        <f t="shared" si="14"/>
        <v>0</v>
      </c>
      <c r="N71" s="14">
        <f t="shared" si="15"/>
        <v>0</v>
      </c>
    </row>
    <row r="72" spans="1:14" x14ac:dyDescent="0.25">
      <c r="A72" s="39" t="s">
        <v>367</v>
      </c>
      <c r="B72" s="20">
        <v>0</v>
      </c>
      <c r="C72" s="21">
        <v>0</v>
      </c>
      <c r="D72" s="22">
        <v>0</v>
      </c>
      <c r="E72" s="20">
        <v>0</v>
      </c>
      <c r="F72" s="21">
        <v>0</v>
      </c>
      <c r="G72" s="21">
        <v>0</v>
      </c>
      <c r="H72" s="22">
        <v>0</v>
      </c>
      <c r="I72" s="12">
        <v>0</v>
      </c>
      <c r="J72" s="13">
        <f t="shared" si="11"/>
        <v>0</v>
      </c>
      <c r="K72" s="14">
        <f t="shared" si="12"/>
        <v>0</v>
      </c>
      <c r="L72" s="12">
        <f t="shared" si="13"/>
        <v>0</v>
      </c>
      <c r="M72" s="13">
        <f t="shared" si="14"/>
        <v>0</v>
      </c>
      <c r="N72" s="14">
        <f t="shared" si="15"/>
        <v>0</v>
      </c>
    </row>
    <row r="73" spans="1:14" x14ac:dyDescent="0.25">
      <c r="A73" s="39" t="s">
        <v>44</v>
      </c>
      <c r="B73" s="20">
        <v>0</v>
      </c>
      <c r="C73" s="21">
        <v>0</v>
      </c>
      <c r="D73" s="22">
        <v>0</v>
      </c>
      <c r="E73" s="20">
        <v>0</v>
      </c>
      <c r="F73" s="21">
        <v>0</v>
      </c>
      <c r="G73" s="21">
        <v>0</v>
      </c>
      <c r="H73" s="22">
        <v>0</v>
      </c>
      <c r="I73" s="12">
        <v>0</v>
      </c>
      <c r="J73" s="13">
        <f t="shared" si="11"/>
        <v>0</v>
      </c>
      <c r="K73" s="14">
        <f t="shared" si="12"/>
        <v>0</v>
      </c>
      <c r="L73" s="12">
        <f t="shared" si="13"/>
        <v>0</v>
      </c>
      <c r="M73" s="13">
        <f t="shared" si="14"/>
        <v>0</v>
      </c>
      <c r="N73" s="14">
        <f t="shared" si="15"/>
        <v>0</v>
      </c>
    </row>
    <row r="74" spans="1:14" x14ac:dyDescent="0.25">
      <c r="A74" s="39" t="s">
        <v>98</v>
      </c>
      <c r="B74" s="20">
        <v>0</v>
      </c>
      <c r="C74" s="21">
        <v>0</v>
      </c>
      <c r="D74" s="22">
        <v>0</v>
      </c>
      <c r="E74" s="20">
        <v>0</v>
      </c>
      <c r="F74" s="21">
        <v>0</v>
      </c>
      <c r="G74" s="21">
        <v>0</v>
      </c>
      <c r="H74" s="22">
        <v>0</v>
      </c>
      <c r="I74" s="12">
        <v>0</v>
      </c>
      <c r="J74" s="13">
        <f t="shared" si="11"/>
        <v>0</v>
      </c>
      <c r="K74" s="14">
        <f t="shared" si="12"/>
        <v>0</v>
      </c>
      <c r="L74" s="12">
        <f t="shared" si="13"/>
        <v>0</v>
      </c>
      <c r="M74" s="13">
        <f t="shared" si="14"/>
        <v>0</v>
      </c>
      <c r="N74" s="14">
        <f t="shared" si="15"/>
        <v>0</v>
      </c>
    </row>
    <row r="75" spans="1:14" x14ac:dyDescent="0.25">
      <c r="A75" s="39" t="s">
        <v>259</v>
      </c>
      <c r="B75" s="20">
        <v>0</v>
      </c>
      <c r="C75" s="21">
        <v>0</v>
      </c>
      <c r="D75" s="22">
        <v>0</v>
      </c>
      <c r="E75" s="20">
        <v>1</v>
      </c>
      <c r="F75" s="21">
        <v>0</v>
      </c>
      <c r="G75" s="21">
        <v>0</v>
      </c>
      <c r="H75" s="22">
        <v>1</v>
      </c>
      <c r="I75" s="12">
        <f>C75/H75</f>
        <v>0</v>
      </c>
      <c r="J75" s="13">
        <f t="shared" si="11"/>
        <v>0</v>
      </c>
      <c r="K75" s="14">
        <f t="shared" si="12"/>
        <v>0</v>
      </c>
      <c r="L75" s="12">
        <f t="shared" si="13"/>
        <v>0</v>
      </c>
      <c r="M75" s="13">
        <f t="shared" si="14"/>
        <v>0</v>
      </c>
      <c r="N75" s="14">
        <f t="shared" si="15"/>
        <v>0</v>
      </c>
    </row>
    <row r="76" spans="1:14" x14ac:dyDescent="0.25">
      <c r="A76" s="39" t="s">
        <v>150</v>
      </c>
      <c r="B76" s="20">
        <v>0</v>
      </c>
      <c r="C76" s="21">
        <v>0</v>
      </c>
      <c r="D76" s="22">
        <v>0</v>
      </c>
      <c r="E76" s="20">
        <v>0</v>
      </c>
      <c r="F76" s="21">
        <v>4</v>
      </c>
      <c r="G76" s="21">
        <v>0</v>
      </c>
      <c r="H76" s="22">
        <v>4</v>
      </c>
      <c r="I76" s="12">
        <f>C76/H76</f>
        <v>0</v>
      </c>
      <c r="J76" s="13">
        <f t="shared" si="11"/>
        <v>0</v>
      </c>
      <c r="K76" s="14">
        <f t="shared" si="12"/>
        <v>0</v>
      </c>
      <c r="L76" s="12">
        <f t="shared" si="13"/>
        <v>0</v>
      </c>
      <c r="M76" s="13">
        <f t="shared" si="14"/>
        <v>0</v>
      </c>
      <c r="N76" s="14">
        <f t="shared" si="15"/>
        <v>0</v>
      </c>
    </row>
    <row r="77" spans="1:14" x14ac:dyDescent="0.25">
      <c r="A77" s="39" t="s">
        <v>368</v>
      </c>
      <c r="B77" s="20">
        <v>0</v>
      </c>
      <c r="C77" s="21">
        <v>0</v>
      </c>
      <c r="D77" s="22">
        <v>0</v>
      </c>
      <c r="E77" s="20">
        <v>0</v>
      </c>
      <c r="F77" s="21">
        <v>0</v>
      </c>
      <c r="G77" s="21">
        <v>0</v>
      </c>
      <c r="H77" s="22">
        <v>0</v>
      </c>
      <c r="I77" s="12">
        <v>0</v>
      </c>
      <c r="J77" s="13">
        <f t="shared" si="11"/>
        <v>0</v>
      </c>
      <c r="K77" s="14">
        <f t="shared" si="12"/>
        <v>0</v>
      </c>
      <c r="L77" s="12">
        <f t="shared" si="13"/>
        <v>0</v>
      </c>
      <c r="M77" s="13">
        <f t="shared" si="14"/>
        <v>0</v>
      </c>
      <c r="N77" s="14">
        <f t="shared" si="15"/>
        <v>0</v>
      </c>
    </row>
    <row r="78" spans="1:14" x14ac:dyDescent="0.25">
      <c r="A78" s="39" t="s">
        <v>200</v>
      </c>
      <c r="B78" s="20">
        <v>0</v>
      </c>
      <c r="C78" s="21">
        <v>0</v>
      </c>
      <c r="D78" s="22">
        <v>0</v>
      </c>
      <c r="E78" s="20">
        <v>1</v>
      </c>
      <c r="F78" s="21">
        <v>0</v>
      </c>
      <c r="G78" s="21">
        <v>0</v>
      </c>
      <c r="H78" s="22">
        <v>1</v>
      </c>
      <c r="I78" s="12">
        <f>C78/H78</f>
        <v>0</v>
      </c>
      <c r="J78" s="13">
        <f t="shared" si="11"/>
        <v>0</v>
      </c>
      <c r="K78" s="14">
        <f t="shared" si="12"/>
        <v>0</v>
      </c>
      <c r="L78" s="12">
        <f t="shared" si="13"/>
        <v>0</v>
      </c>
      <c r="M78" s="13">
        <f t="shared" si="14"/>
        <v>0</v>
      </c>
      <c r="N78" s="14">
        <f t="shared" si="15"/>
        <v>0</v>
      </c>
    </row>
    <row r="79" spans="1:14" x14ac:dyDescent="0.25">
      <c r="A79" s="39" t="s">
        <v>294</v>
      </c>
      <c r="B79" s="20">
        <v>0</v>
      </c>
      <c r="C79" s="21">
        <v>0</v>
      </c>
      <c r="D79" s="22">
        <v>0</v>
      </c>
      <c r="E79" s="20">
        <v>0</v>
      </c>
      <c r="F79" s="21">
        <v>0</v>
      </c>
      <c r="G79" s="21">
        <v>1</v>
      </c>
      <c r="H79" s="22">
        <v>1</v>
      </c>
      <c r="I79" s="12">
        <f>C79/H79</f>
        <v>0</v>
      </c>
      <c r="J79" s="13">
        <f t="shared" si="11"/>
        <v>0</v>
      </c>
      <c r="K79" s="14">
        <f t="shared" si="12"/>
        <v>0</v>
      </c>
      <c r="L79" s="12">
        <f t="shared" si="13"/>
        <v>0</v>
      </c>
      <c r="M79" s="13">
        <f t="shared" si="14"/>
        <v>0</v>
      </c>
      <c r="N79" s="14">
        <f t="shared" si="15"/>
        <v>0</v>
      </c>
    </row>
    <row r="80" spans="1:14" x14ac:dyDescent="0.25">
      <c r="A80" s="39" t="s">
        <v>207</v>
      </c>
      <c r="B80" s="20">
        <v>0</v>
      </c>
      <c r="C80" s="21">
        <v>0</v>
      </c>
      <c r="D80" s="22">
        <v>0</v>
      </c>
      <c r="E80" s="20">
        <v>0</v>
      </c>
      <c r="F80" s="21">
        <v>1</v>
      </c>
      <c r="G80" s="21">
        <v>0</v>
      </c>
      <c r="H80" s="22">
        <v>1</v>
      </c>
      <c r="I80" s="12">
        <f>C80/H80</f>
        <v>0</v>
      </c>
      <c r="J80" s="13">
        <f t="shared" si="11"/>
        <v>0</v>
      </c>
      <c r="K80" s="14">
        <f t="shared" si="12"/>
        <v>0</v>
      </c>
      <c r="L80" s="12">
        <f t="shared" si="13"/>
        <v>0</v>
      </c>
      <c r="M80" s="13">
        <f t="shared" si="14"/>
        <v>0</v>
      </c>
      <c r="N80" s="14">
        <f t="shared" si="15"/>
        <v>0</v>
      </c>
    </row>
    <row r="81" spans="1:14" x14ac:dyDescent="0.25">
      <c r="A81" s="39" t="s">
        <v>39</v>
      </c>
      <c r="B81" s="20">
        <v>0</v>
      </c>
      <c r="C81" s="21">
        <v>0</v>
      </c>
      <c r="D81" s="22">
        <v>0</v>
      </c>
      <c r="E81" s="20">
        <v>0</v>
      </c>
      <c r="F81" s="21">
        <v>0</v>
      </c>
      <c r="G81" s="21">
        <v>2</v>
      </c>
      <c r="H81" s="22">
        <v>2</v>
      </c>
      <c r="I81" s="12">
        <f>C81/H81</f>
        <v>0</v>
      </c>
      <c r="J81" s="13">
        <f t="shared" si="11"/>
        <v>0</v>
      </c>
      <c r="K81" s="14">
        <f t="shared" si="12"/>
        <v>0</v>
      </c>
      <c r="L81" s="12">
        <f t="shared" si="13"/>
        <v>0</v>
      </c>
      <c r="M81" s="13">
        <f t="shared" si="14"/>
        <v>0</v>
      </c>
      <c r="N81" s="14">
        <f t="shared" si="15"/>
        <v>0</v>
      </c>
    </row>
    <row r="82" spans="1:14" x14ac:dyDescent="0.25">
      <c r="A82" s="39" t="s">
        <v>369</v>
      </c>
      <c r="B82" s="20">
        <v>0</v>
      </c>
      <c r="C82" s="21">
        <v>0</v>
      </c>
      <c r="D82" s="22">
        <v>0</v>
      </c>
      <c r="E82" s="20">
        <v>0</v>
      </c>
      <c r="F82" s="21">
        <v>0</v>
      </c>
      <c r="G82" s="21">
        <v>0</v>
      </c>
      <c r="H82" s="22">
        <v>0</v>
      </c>
      <c r="I82" s="12">
        <v>0</v>
      </c>
      <c r="J82" s="13">
        <f t="shared" si="11"/>
        <v>0</v>
      </c>
      <c r="K82" s="14">
        <f t="shared" si="12"/>
        <v>0</v>
      </c>
      <c r="L82" s="12">
        <f t="shared" si="13"/>
        <v>0</v>
      </c>
      <c r="M82" s="13">
        <f t="shared" si="14"/>
        <v>0</v>
      </c>
      <c r="N82" s="14">
        <f t="shared" si="15"/>
        <v>0</v>
      </c>
    </row>
    <row r="83" spans="1:14" x14ac:dyDescent="0.25">
      <c r="A83" s="39" t="s">
        <v>126</v>
      </c>
      <c r="B83" s="20">
        <v>0</v>
      </c>
      <c r="C83" s="21">
        <v>0</v>
      </c>
      <c r="D83" s="22">
        <v>0</v>
      </c>
      <c r="E83" s="20">
        <v>1</v>
      </c>
      <c r="F83" s="21">
        <v>0</v>
      </c>
      <c r="G83" s="21">
        <v>0</v>
      </c>
      <c r="H83" s="22">
        <v>1</v>
      </c>
      <c r="I83" s="12">
        <f>C83/H83</f>
        <v>0</v>
      </c>
      <c r="J83" s="13">
        <f t="shared" si="11"/>
        <v>0</v>
      </c>
      <c r="K83" s="14">
        <f t="shared" si="12"/>
        <v>0</v>
      </c>
      <c r="L83" s="12">
        <f t="shared" si="13"/>
        <v>0</v>
      </c>
      <c r="M83" s="13">
        <f t="shared" si="14"/>
        <v>0</v>
      </c>
      <c r="N83" s="14">
        <f t="shared" si="15"/>
        <v>0</v>
      </c>
    </row>
    <row r="84" spans="1:14" x14ac:dyDescent="0.25">
      <c r="A84" s="39" t="s">
        <v>370</v>
      </c>
      <c r="B84" s="20">
        <v>0</v>
      </c>
      <c r="C84" s="21">
        <v>0</v>
      </c>
      <c r="D84" s="22">
        <v>0</v>
      </c>
      <c r="E84" s="20">
        <v>0</v>
      </c>
      <c r="F84" s="21">
        <v>0</v>
      </c>
      <c r="G84" s="21">
        <v>0</v>
      </c>
      <c r="H84" s="22">
        <v>0</v>
      </c>
      <c r="I84" s="12">
        <v>0</v>
      </c>
      <c r="J84" s="13">
        <f t="shared" si="11"/>
        <v>0</v>
      </c>
      <c r="K84" s="14">
        <f t="shared" si="12"/>
        <v>0</v>
      </c>
      <c r="L84" s="12">
        <f t="shared" si="13"/>
        <v>0</v>
      </c>
      <c r="M84" s="13">
        <f t="shared" si="14"/>
        <v>0</v>
      </c>
      <c r="N84" s="14">
        <f t="shared" si="15"/>
        <v>0</v>
      </c>
    </row>
    <row r="85" spans="1:14" x14ac:dyDescent="0.25">
      <c r="A85" s="39" t="s">
        <v>137</v>
      </c>
      <c r="B85" s="20">
        <v>0</v>
      </c>
      <c r="C85" s="21">
        <v>0</v>
      </c>
      <c r="D85" s="22">
        <v>0</v>
      </c>
      <c r="E85" s="20">
        <v>0</v>
      </c>
      <c r="F85" s="21">
        <v>1</v>
      </c>
      <c r="G85" s="21">
        <v>0</v>
      </c>
      <c r="H85" s="22">
        <v>1</v>
      </c>
      <c r="I85" s="12">
        <f>C85/H85</f>
        <v>0</v>
      </c>
      <c r="J85" s="13">
        <f t="shared" si="11"/>
        <v>0</v>
      </c>
      <c r="K85" s="14">
        <f t="shared" si="12"/>
        <v>0</v>
      </c>
      <c r="L85" s="12">
        <f t="shared" si="13"/>
        <v>0</v>
      </c>
      <c r="M85" s="13">
        <f t="shared" si="14"/>
        <v>0</v>
      </c>
      <c r="N85" s="14">
        <f t="shared" si="15"/>
        <v>0</v>
      </c>
    </row>
    <row r="86" spans="1:14" x14ac:dyDescent="0.25">
      <c r="A86" s="39" t="s">
        <v>371</v>
      </c>
      <c r="B86" s="20">
        <v>0</v>
      </c>
      <c r="C86" s="21">
        <v>0</v>
      </c>
      <c r="D86" s="22">
        <v>0</v>
      </c>
      <c r="E86" s="20">
        <v>0</v>
      </c>
      <c r="F86" s="21">
        <v>0</v>
      </c>
      <c r="G86" s="21">
        <v>0</v>
      </c>
      <c r="H86" s="22">
        <v>0</v>
      </c>
      <c r="I86" s="12">
        <v>0</v>
      </c>
      <c r="J86" s="13">
        <f t="shared" si="11"/>
        <v>0</v>
      </c>
      <c r="K86" s="14">
        <f t="shared" si="12"/>
        <v>0</v>
      </c>
      <c r="L86" s="12">
        <f t="shared" si="13"/>
        <v>0</v>
      </c>
      <c r="M86" s="13">
        <f t="shared" si="14"/>
        <v>0</v>
      </c>
      <c r="N86" s="14">
        <f t="shared" si="15"/>
        <v>0</v>
      </c>
    </row>
    <row r="87" spans="1:14" x14ac:dyDescent="0.25">
      <c r="A87" s="39" t="s">
        <v>22</v>
      </c>
      <c r="B87" s="20">
        <v>0</v>
      </c>
      <c r="C87" s="21">
        <v>0</v>
      </c>
      <c r="D87" s="22">
        <v>0</v>
      </c>
      <c r="E87" s="20">
        <v>0</v>
      </c>
      <c r="F87" s="21">
        <v>0</v>
      </c>
      <c r="G87" s="21">
        <v>0</v>
      </c>
      <c r="H87" s="22">
        <v>0</v>
      </c>
      <c r="I87" s="12">
        <v>0</v>
      </c>
      <c r="J87" s="13">
        <f t="shared" si="11"/>
        <v>0</v>
      </c>
      <c r="K87" s="14">
        <f t="shared" si="12"/>
        <v>0</v>
      </c>
      <c r="L87" s="12">
        <f t="shared" si="13"/>
        <v>0</v>
      </c>
      <c r="M87" s="13">
        <f t="shared" si="14"/>
        <v>0</v>
      </c>
      <c r="N87" s="14">
        <f t="shared" si="15"/>
        <v>0</v>
      </c>
    </row>
    <row r="88" spans="1:14" x14ac:dyDescent="0.25">
      <c r="A88" s="39" t="s">
        <v>372</v>
      </c>
      <c r="B88" s="20">
        <v>0</v>
      </c>
      <c r="C88" s="21">
        <v>0</v>
      </c>
      <c r="D88" s="22">
        <v>0</v>
      </c>
      <c r="E88" s="20">
        <v>0</v>
      </c>
      <c r="F88" s="21">
        <v>0</v>
      </c>
      <c r="G88" s="21">
        <v>0</v>
      </c>
      <c r="H88" s="22">
        <v>0</v>
      </c>
      <c r="I88" s="12">
        <v>0</v>
      </c>
      <c r="J88" s="13">
        <f t="shared" si="11"/>
        <v>0</v>
      </c>
      <c r="K88" s="14">
        <f t="shared" si="12"/>
        <v>0</v>
      </c>
      <c r="L88" s="12">
        <f t="shared" si="13"/>
        <v>0</v>
      </c>
      <c r="M88" s="13">
        <f t="shared" si="14"/>
        <v>0</v>
      </c>
      <c r="N88" s="14">
        <f t="shared" si="15"/>
        <v>0</v>
      </c>
    </row>
    <row r="89" spans="1:14" x14ac:dyDescent="0.25">
      <c r="A89" s="39" t="s">
        <v>373</v>
      </c>
      <c r="B89" s="20">
        <v>0</v>
      </c>
      <c r="C89" s="21">
        <v>0</v>
      </c>
      <c r="D89" s="22">
        <v>0</v>
      </c>
      <c r="E89" s="20">
        <v>0</v>
      </c>
      <c r="F89" s="21">
        <v>0</v>
      </c>
      <c r="G89" s="21">
        <v>0</v>
      </c>
      <c r="H89" s="22">
        <v>0</v>
      </c>
      <c r="I89" s="12">
        <v>0</v>
      </c>
      <c r="J89" s="13">
        <f t="shared" si="11"/>
        <v>0</v>
      </c>
      <c r="K89" s="14">
        <f t="shared" si="12"/>
        <v>0</v>
      </c>
      <c r="L89" s="12">
        <f t="shared" si="13"/>
        <v>0</v>
      </c>
      <c r="M89" s="13">
        <f t="shared" si="14"/>
        <v>0</v>
      </c>
      <c r="N89" s="14">
        <f t="shared" si="15"/>
        <v>0</v>
      </c>
    </row>
    <row r="90" spans="1:14" x14ac:dyDescent="0.25">
      <c r="A90" s="39" t="s">
        <v>110</v>
      </c>
      <c r="B90" s="20">
        <v>0</v>
      </c>
      <c r="C90" s="21">
        <v>0</v>
      </c>
      <c r="D90" s="22">
        <v>0</v>
      </c>
      <c r="E90" s="20">
        <v>1</v>
      </c>
      <c r="F90" s="21">
        <v>0</v>
      </c>
      <c r="G90" s="21">
        <v>0</v>
      </c>
      <c r="H90" s="22">
        <v>1</v>
      </c>
      <c r="I90" s="12">
        <f>C90/H90</f>
        <v>0</v>
      </c>
      <c r="J90" s="13">
        <f t="shared" si="11"/>
        <v>0</v>
      </c>
      <c r="K90" s="14">
        <f t="shared" si="12"/>
        <v>0</v>
      </c>
      <c r="L90" s="12">
        <f t="shared" si="13"/>
        <v>0</v>
      </c>
      <c r="M90" s="13">
        <f t="shared" si="14"/>
        <v>0</v>
      </c>
      <c r="N90" s="14">
        <f t="shared" si="15"/>
        <v>0</v>
      </c>
    </row>
    <row r="91" spans="1:14" x14ac:dyDescent="0.25">
      <c r="A91" s="39" t="s">
        <v>374</v>
      </c>
      <c r="B91" s="20">
        <v>0</v>
      </c>
      <c r="C91" s="21">
        <v>0</v>
      </c>
      <c r="D91" s="22">
        <v>0</v>
      </c>
      <c r="E91" s="20">
        <v>0</v>
      </c>
      <c r="F91" s="21">
        <v>0</v>
      </c>
      <c r="G91" s="21">
        <v>0</v>
      </c>
      <c r="H91" s="22">
        <v>0</v>
      </c>
      <c r="I91" s="12">
        <v>0</v>
      </c>
      <c r="J91" s="13">
        <f t="shared" si="11"/>
        <v>0</v>
      </c>
      <c r="K91" s="14">
        <f t="shared" si="12"/>
        <v>0</v>
      </c>
      <c r="L91" s="12">
        <f t="shared" si="13"/>
        <v>0</v>
      </c>
      <c r="M91" s="13">
        <f t="shared" si="14"/>
        <v>0</v>
      </c>
      <c r="N91" s="14">
        <f t="shared" si="15"/>
        <v>0</v>
      </c>
    </row>
    <row r="92" spans="1:14" x14ac:dyDescent="0.25">
      <c r="A92" s="39" t="s">
        <v>264</v>
      </c>
      <c r="B92" s="20">
        <v>0</v>
      </c>
      <c r="C92" s="21">
        <v>0</v>
      </c>
      <c r="D92" s="22">
        <v>0</v>
      </c>
      <c r="E92" s="20">
        <v>0</v>
      </c>
      <c r="F92" s="21">
        <v>4</v>
      </c>
      <c r="G92" s="21">
        <v>0</v>
      </c>
      <c r="H92" s="22">
        <v>4</v>
      </c>
      <c r="I92" s="12">
        <f>C92/H92</f>
        <v>0</v>
      </c>
      <c r="J92" s="13">
        <f t="shared" si="11"/>
        <v>0</v>
      </c>
      <c r="K92" s="14">
        <f t="shared" si="12"/>
        <v>0</v>
      </c>
      <c r="L92" s="12">
        <f t="shared" si="13"/>
        <v>0</v>
      </c>
      <c r="M92" s="13">
        <f t="shared" si="14"/>
        <v>0</v>
      </c>
      <c r="N92" s="14">
        <f t="shared" si="15"/>
        <v>0</v>
      </c>
    </row>
    <row r="93" spans="1:14" x14ac:dyDescent="0.25">
      <c r="A93" s="39" t="s">
        <v>221</v>
      </c>
      <c r="B93" s="20">
        <v>0</v>
      </c>
      <c r="C93" s="21">
        <v>0</v>
      </c>
      <c r="D93" s="22">
        <v>0</v>
      </c>
      <c r="E93" s="20">
        <v>0</v>
      </c>
      <c r="F93" s="21">
        <v>2</v>
      </c>
      <c r="G93" s="21">
        <v>1</v>
      </c>
      <c r="H93" s="22">
        <v>3</v>
      </c>
      <c r="I93" s="12">
        <f>C93/H93</f>
        <v>0</v>
      </c>
      <c r="J93" s="13">
        <f t="shared" si="11"/>
        <v>0</v>
      </c>
      <c r="K93" s="14">
        <f t="shared" si="12"/>
        <v>0</v>
      </c>
      <c r="L93" s="12">
        <f t="shared" si="13"/>
        <v>0</v>
      </c>
      <c r="M93" s="13">
        <f t="shared" si="14"/>
        <v>0</v>
      </c>
      <c r="N93" s="14">
        <f t="shared" si="15"/>
        <v>0</v>
      </c>
    </row>
    <row r="94" spans="1:14" x14ac:dyDescent="0.25">
      <c r="A94" s="39" t="s">
        <v>145</v>
      </c>
      <c r="B94" s="20">
        <v>0</v>
      </c>
      <c r="C94" s="21">
        <v>0</v>
      </c>
      <c r="D94" s="22">
        <v>0</v>
      </c>
      <c r="E94" s="20">
        <v>0</v>
      </c>
      <c r="F94" s="21">
        <v>0</v>
      </c>
      <c r="G94" s="21">
        <v>0</v>
      </c>
      <c r="H94" s="22">
        <v>0</v>
      </c>
      <c r="I94" s="12">
        <v>0</v>
      </c>
      <c r="J94" s="13">
        <f t="shared" si="11"/>
        <v>0</v>
      </c>
      <c r="K94" s="14">
        <f t="shared" si="12"/>
        <v>0</v>
      </c>
      <c r="L94" s="12">
        <f t="shared" si="13"/>
        <v>0</v>
      </c>
      <c r="M94" s="13">
        <f t="shared" si="14"/>
        <v>0</v>
      </c>
      <c r="N94" s="14">
        <f t="shared" si="15"/>
        <v>0</v>
      </c>
    </row>
    <row r="95" spans="1:14" x14ac:dyDescent="0.25">
      <c r="A95" s="39" t="s">
        <v>375</v>
      </c>
      <c r="B95" s="20">
        <v>0</v>
      </c>
      <c r="C95" s="21">
        <v>0</v>
      </c>
      <c r="D95" s="22">
        <v>0</v>
      </c>
      <c r="E95" s="20">
        <v>0</v>
      </c>
      <c r="F95" s="21">
        <v>0</v>
      </c>
      <c r="G95" s="21">
        <v>0</v>
      </c>
      <c r="H95" s="22">
        <v>0</v>
      </c>
      <c r="I95" s="12">
        <v>0</v>
      </c>
      <c r="J95" s="13">
        <f t="shared" si="11"/>
        <v>0</v>
      </c>
      <c r="K95" s="14">
        <f t="shared" si="12"/>
        <v>0</v>
      </c>
      <c r="L95" s="12">
        <f t="shared" si="13"/>
        <v>0</v>
      </c>
      <c r="M95" s="13">
        <f t="shared" si="14"/>
        <v>0</v>
      </c>
      <c r="N95" s="14">
        <f t="shared" si="15"/>
        <v>0</v>
      </c>
    </row>
    <row r="96" spans="1:14" x14ac:dyDescent="0.25">
      <c r="A96" s="39" t="s">
        <v>33</v>
      </c>
      <c r="B96" s="20">
        <v>0</v>
      </c>
      <c r="C96" s="21">
        <v>0</v>
      </c>
      <c r="D96" s="22">
        <v>0</v>
      </c>
      <c r="E96" s="20">
        <v>0</v>
      </c>
      <c r="F96" s="21">
        <v>1</v>
      </c>
      <c r="G96" s="21">
        <v>0</v>
      </c>
      <c r="H96" s="22">
        <v>1</v>
      </c>
      <c r="I96" s="12">
        <f>C96/H96</f>
        <v>0</v>
      </c>
      <c r="J96" s="13">
        <f t="shared" si="11"/>
        <v>0</v>
      </c>
      <c r="K96" s="14">
        <f t="shared" si="12"/>
        <v>0</v>
      </c>
      <c r="L96" s="12">
        <f t="shared" si="13"/>
        <v>0</v>
      </c>
      <c r="M96" s="13">
        <f t="shared" si="14"/>
        <v>0</v>
      </c>
      <c r="N96" s="14">
        <f t="shared" si="15"/>
        <v>0</v>
      </c>
    </row>
    <row r="97" spans="1:14" x14ac:dyDescent="0.25">
      <c r="A97" s="39" t="s">
        <v>158</v>
      </c>
      <c r="B97" s="20">
        <v>0</v>
      </c>
      <c r="C97" s="21">
        <v>0</v>
      </c>
      <c r="D97" s="22">
        <v>0</v>
      </c>
      <c r="E97" s="20">
        <v>2</v>
      </c>
      <c r="F97" s="21">
        <v>0</v>
      </c>
      <c r="G97" s="21">
        <v>0</v>
      </c>
      <c r="H97" s="22">
        <v>2</v>
      </c>
      <c r="I97" s="12">
        <f>C97/H97</f>
        <v>0</v>
      </c>
      <c r="J97" s="13">
        <f t="shared" si="11"/>
        <v>0</v>
      </c>
      <c r="K97" s="14">
        <f t="shared" si="12"/>
        <v>0</v>
      </c>
      <c r="L97" s="12">
        <f t="shared" si="13"/>
        <v>0</v>
      </c>
      <c r="M97" s="13">
        <f t="shared" si="14"/>
        <v>0</v>
      </c>
      <c r="N97" s="14">
        <f t="shared" si="15"/>
        <v>0</v>
      </c>
    </row>
    <row r="98" spans="1:14" x14ac:dyDescent="0.25">
      <c r="A98" s="39" t="s">
        <v>49</v>
      </c>
      <c r="B98" s="20">
        <v>0</v>
      </c>
      <c r="C98" s="21">
        <v>0</v>
      </c>
      <c r="D98" s="22">
        <v>0</v>
      </c>
      <c r="E98" s="20">
        <v>0</v>
      </c>
      <c r="F98" s="21">
        <v>0</v>
      </c>
      <c r="G98" s="21">
        <v>0</v>
      </c>
      <c r="H98" s="22">
        <v>0</v>
      </c>
      <c r="I98" s="12">
        <v>0</v>
      </c>
      <c r="J98" s="13">
        <f t="shared" ref="J98:J129" si="16">B98</f>
        <v>0</v>
      </c>
      <c r="K98" s="14">
        <f t="shared" ref="K98:K129" si="17">D98</f>
        <v>0</v>
      </c>
      <c r="L98" s="12">
        <f t="shared" ref="L98:L129" si="18">SUM(I98:K98)</f>
        <v>0</v>
      </c>
      <c r="M98" s="13">
        <f t="shared" ref="M98:M129" si="19">(L98-$L$146)/($L$145-$L$146)</f>
        <v>0</v>
      </c>
      <c r="N98" s="14">
        <f t="shared" ref="N98:N129" si="20">M98*0.3</f>
        <v>0</v>
      </c>
    </row>
    <row r="99" spans="1:14" x14ac:dyDescent="0.25">
      <c r="A99" s="39" t="s">
        <v>35</v>
      </c>
      <c r="B99" s="20">
        <v>0</v>
      </c>
      <c r="C99" s="21">
        <v>0</v>
      </c>
      <c r="D99" s="22">
        <v>0</v>
      </c>
      <c r="E99" s="20">
        <v>0</v>
      </c>
      <c r="F99" s="21">
        <v>0</v>
      </c>
      <c r="G99" s="21">
        <v>0</v>
      </c>
      <c r="H99" s="22">
        <v>0</v>
      </c>
      <c r="I99" s="12">
        <v>0</v>
      </c>
      <c r="J99" s="13">
        <f t="shared" si="16"/>
        <v>0</v>
      </c>
      <c r="K99" s="14">
        <f t="shared" si="17"/>
        <v>0</v>
      </c>
      <c r="L99" s="12">
        <f t="shared" si="18"/>
        <v>0</v>
      </c>
      <c r="M99" s="13">
        <f t="shared" si="19"/>
        <v>0</v>
      </c>
      <c r="N99" s="14">
        <f t="shared" si="20"/>
        <v>0</v>
      </c>
    </row>
    <row r="100" spans="1:14" x14ac:dyDescent="0.25">
      <c r="A100" s="39" t="s">
        <v>249</v>
      </c>
      <c r="B100" s="20">
        <v>0</v>
      </c>
      <c r="C100" s="21">
        <v>0</v>
      </c>
      <c r="D100" s="22">
        <v>0</v>
      </c>
      <c r="E100" s="20">
        <v>0</v>
      </c>
      <c r="F100" s="21">
        <v>3</v>
      </c>
      <c r="G100" s="21">
        <v>2</v>
      </c>
      <c r="H100" s="22">
        <v>5</v>
      </c>
      <c r="I100" s="12">
        <f>C100/H100</f>
        <v>0</v>
      </c>
      <c r="J100" s="13">
        <f t="shared" si="16"/>
        <v>0</v>
      </c>
      <c r="K100" s="14">
        <f t="shared" si="17"/>
        <v>0</v>
      </c>
      <c r="L100" s="12">
        <f t="shared" si="18"/>
        <v>0</v>
      </c>
      <c r="M100" s="13">
        <f t="shared" si="19"/>
        <v>0</v>
      </c>
      <c r="N100" s="14">
        <f t="shared" si="20"/>
        <v>0</v>
      </c>
    </row>
    <row r="101" spans="1:14" x14ac:dyDescent="0.25">
      <c r="A101" s="39" t="s">
        <v>376</v>
      </c>
      <c r="B101" s="20">
        <v>0</v>
      </c>
      <c r="C101" s="21">
        <v>0</v>
      </c>
      <c r="D101" s="22">
        <v>0</v>
      </c>
      <c r="E101" s="20">
        <v>0</v>
      </c>
      <c r="F101" s="21">
        <v>0</v>
      </c>
      <c r="G101" s="21">
        <v>0</v>
      </c>
      <c r="H101" s="22">
        <v>0</v>
      </c>
      <c r="I101" s="12">
        <v>0</v>
      </c>
      <c r="J101" s="13">
        <f t="shared" si="16"/>
        <v>0</v>
      </c>
      <c r="K101" s="14">
        <f t="shared" si="17"/>
        <v>0</v>
      </c>
      <c r="L101" s="12">
        <f t="shared" si="18"/>
        <v>0</v>
      </c>
      <c r="M101" s="13">
        <f t="shared" si="19"/>
        <v>0</v>
      </c>
      <c r="N101" s="14">
        <f t="shared" si="20"/>
        <v>0</v>
      </c>
    </row>
    <row r="102" spans="1:14" x14ac:dyDescent="0.25">
      <c r="A102" s="39" t="s">
        <v>209</v>
      </c>
      <c r="B102" s="20">
        <v>0</v>
      </c>
      <c r="C102" s="21">
        <v>0</v>
      </c>
      <c r="D102" s="22">
        <v>0</v>
      </c>
      <c r="E102" s="20">
        <v>1</v>
      </c>
      <c r="F102" s="21">
        <v>0</v>
      </c>
      <c r="G102" s="21">
        <v>0</v>
      </c>
      <c r="H102" s="22">
        <v>1</v>
      </c>
      <c r="I102" s="12">
        <f>C102/H102</f>
        <v>0</v>
      </c>
      <c r="J102" s="13">
        <f t="shared" si="16"/>
        <v>0</v>
      </c>
      <c r="K102" s="14">
        <f t="shared" si="17"/>
        <v>0</v>
      </c>
      <c r="L102" s="12">
        <f t="shared" si="18"/>
        <v>0</v>
      </c>
      <c r="M102" s="13">
        <f t="shared" si="19"/>
        <v>0</v>
      </c>
      <c r="N102" s="14">
        <f t="shared" si="20"/>
        <v>0</v>
      </c>
    </row>
    <row r="103" spans="1:14" x14ac:dyDescent="0.25">
      <c r="A103" s="39" t="s">
        <v>113</v>
      </c>
      <c r="B103" s="20">
        <v>0</v>
      </c>
      <c r="C103" s="21">
        <v>0</v>
      </c>
      <c r="D103" s="22">
        <v>0</v>
      </c>
      <c r="E103" s="20">
        <v>0</v>
      </c>
      <c r="F103" s="21">
        <v>1</v>
      </c>
      <c r="G103" s="21">
        <v>0</v>
      </c>
      <c r="H103" s="22">
        <v>1</v>
      </c>
      <c r="I103" s="12">
        <f>C103/H103</f>
        <v>0</v>
      </c>
      <c r="J103" s="13">
        <f t="shared" si="16"/>
        <v>0</v>
      </c>
      <c r="K103" s="14">
        <f t="shared" si="17"/>
        <v>0</v>
      </c>
      <c r="L103" s="12">
        <f t="shared" si="18"/>
        <v>0</v>
      </c>
      <c r="M103" s="13">
        <f t="shared" si="19"/>
        <v>0</v>
      </c>
      <c r="N103" s="14">
        <f t="shared" si="20"/>
        <v>0</v>
      </c>
    </row>
    <row r="104" spans="1:14" x14ac:dyDescent="0.25">
      <c r="A104" s="39" t="s">
        <v>175</v>
      </c>
      <c r="B104" s="20">
        <v>0</v>
      </c>
      <c r="C104" s="21">
        <v>0</v>
      </c>
      <c r="D104" s="22">
        <v>0</v>
      </c>
      <c r="E104" s="20">
        <v>0</v>
      </c>
      <c r="F104" s="21">
        <v>0</v>
      </c>
      <c r="G104" s="21">
        <v>1</v>
      </c>
      <c r="H104" s="22">
        <v>1</v>
      </c>
      <c r="I104" s="12">
        <f>C104/H104</f>
        <v>0</v>
      </c>
      <c r="J104" s="13">
        <f t="shared" si="16"/>
        <v>0</v>
      </c>
      <c r="K104" s="14">
        <f t="shared" si="17"/>
        <v>0</v>
      </c>
      <c r="L104" s="12">
        <f t="shared" si="18"/>
        <v>0</v>
      </c>
      <c r="M104" s="13">
        <f t="shared" si="19"/>
        <v>0</v>
      </c>
      <c r="N104" s="14">
        <f t="shared" si="20"/>
        <v>0</v>
      </c>
    </row>
    <row r="105" spans="1:14" x14ac:dyDescent="0.25">
      <c r="A105" s="39" t="s">
        <v>377</v>
      </c>
      <c r="B105" s="20">
        <v>0</v>
      </c>
      <c r="C105" s="21">
        <v>0</v>
      </c>
      <c r="D105" s="22">
        <v>0</v>
      </c>
      <c r="E105" s="20">
        <v>0</v>
      </c>
      <c r="F105" s="21">
        <v>0</v>
      </c>
      <c r="G105" s="21">
        <v>0</v>
      </c>
      <c r="H105" s="22">
        <v>0</v>
      </c>
      <c r="I105" s="12">
        <v>0</v>
      </c>
      <c r="J105" s="13">
        <f t="shared" si="16"/>
        <v>0</v>
      </c>
      <c r="K105" s="14">
        <f t="shared" si="17"/>
        <v>0</v>
      </c>
      <c r="L105" s="12">
        <f t="shared" si="18"/>
        <v>0</v>
      </c>
      <c r="M105" s="13">
        <f t="shared" si="19"/>
        <v>0</v>
      </c>
      <c r="N105" s="14">
        <f t="shared" si="20"/>
        <v>0</v>
      </c>
    </row>
    <row r="106" spans="1:14" x14ac:dyDescent="0.25">
      <c r="A106" s="39" t="s">
        <v>140</v>
      </c>
      <c r="B106" s="20">
        <v>0</v>
      </c>
      <c r="C106" s="21">
        <v>0</v>
      </c>
      <c r="D106" s="22">
        <v>0</v>
      </c>
      <c r="E106" s="20">
        <v>0</v>
      </c>
      <c r="F106" s="21">
        <v>1</v>
      </c>
      <c r="G106" s="21">
        <v>0</v>
      </c>
      <c r="H106" s="22">
        <v>1</v>
      </c>
      <c r="I106" s="12">
        <f>C106/H106</f>
        <v>0</v>
      </c>
      <c r="J106" s="13">
        <f t="shared" si="16"/>
        <v>0</v>
      </c>
      <c r="K106" s="14">
        <f t="shared" si="17"/>
        <v>0</v>
      </c>
      <c r="L106" s="12">
        <f t="shared" si="18"/>
        <v>0</v>
      </c>
      <c r="M106" s="13">
        <f t="shared" si="19"/>
        <v>0</v>
      </c>
      <c r="N106" s="14">
        <f t="shared" si="20"/>
        <v>0</v>
      </c>
    </row>
    <row r="107" spans="1:14" x14ac:dyDescent="0.25">
      <c r="A107" s="39" t="s">
        <v>201</v>
      </c>
      <c r="B107" s="20">
        <v>0</v>
      </c>
      <c r="C107" s="21">
        <v>0</v>
      </c>
      <c r="D107" s="22">
        <v>0</v>
      </c>
      <c r="E107" s="20">
        <v>1</v>
      </c>
      <c r="F107" s="21">
        <v>0</v>
      </c>
      <c r="G107" s="21">
        <v>1</v>
      </c>
      <c r="H107" s="22">
        <v>2</v>
      </c>
      <c r="I107" s="12">
        <f>C107/H107</f>
        <v>0</v>
      </c>
      <c r="J107" s="13">
        <f t="shared" si="16"/>
        <v>0</v>
      </c>
      <c r="K107" s="14">
        <f t="shared" si="17"/>
        <v>0</v>
      </c>
      <c r="L107" s="12">
        <f t="shared" si="18"/>
        <v>0</v>
      </c>
      <c r="M107" s="13">
        <f t="shared" si="19"/>
        <v>0</v>
      </c>
      <c r="N107" s="14">
        <f t="shared" si="20"/>
        <v>0</v>
      </c>
    </row>
    <row r="108" spans="1:14" x14ac:dyDescent="0.25">
      <c r="A108" s="39" t="s">
        <v>74</v>
      </c>
      <c r="B108" s="20">
        <v>0</v>
      </c>
      <c r="C108" s="21">
        <v>0</v>
      </c>
      <c r="D108" s="22">
        <v>0</v>
      </c>
      <c r="E108" s="20">
        <v>0</v>
      </c>
      <c r="F108" s="21">
        <v>0</v>
      </c>
      <c r="G108" s="21">
        <v>0</v>
      </c>
      <c r="H108" s="22">
        <v>0</v>
      </c>
      <c r="I108" s="12">
        <v>0</v>
      </c>
      <c r="J108" s="13">
        <f t="shared" si="16"/>
        <v>0</v>
      </c>
      <c r="K108" s="14">
        <f t="shared" si="17"/>
        <v>0</v>
      </c>
      <c r="L108" s="12">
        <f t="shared" si="18"/>
        <v>0</v>
      </c>
      <c r="M108" s="13">
        <f t="shared" si="19"/>
        <v>0</v>
      </c>
      <c r="N108" s="14">
        <f t="shared" si="20"/>
        <v>0</v>
      </c>
    </row>
    <row r="109" spans="1:14" x14ac:dyDescent="0.25">
      <c r="A109" s="39" t="s">
        <v>378</v>
      </c>
      <c r="B109" s="20">
        <v>0</v>
      </c>
      <c r="C109" s="21">
        <v>0</v>
      </c>
      <c r="D109" s="22">
        <v>0</v>
      </c>
      <c r="E109" s="20">
        <v>0</v>
      </c>
      <c r="F109" s="21">
        <v>0</v>
      </c>
      <c r="G109" s="21">
        <v>0</v>
      </c>
      <c r="H109" s="22">
        <v>0</v>
      </c>
      <c r="I109" s="12">
        <v>0</v>
      </c>
      <c r="J109" s="13">
        <f t="shared" si="16"/>
        <v>0</v>
      </c>
      <c r="K109" s="14">
        <f t="shared" si="17"/>
        <v>0</v>
      </c>
      <c r="L109" s="12">
        <f t="shared" si="18"/>
        <v>0</v>
      </c>
      <c r="M109" s="13">
        <f t="shared" si="19"/>
        <v>0</v>
      </c>
      <c r="N109" s="14">
        <f t="shared" si="20"/>
        <v>0</v>
      </c>
    </row>
    <row r="110" spans="1:14" x14ac:dyDescent="0.25">
      <c r="A110" s="39" t="s">
        <v>123</v>
      </c>
      <c r="B110" s="20">
        <v>0</v>
      </c>
      <c r="C110" s="21">
        <v>0</v>
      </c>
      <c r="D110" s="22">
        <v>0</v>
      </c>
      <c r="E110" s="20">
        <v>0</v>
      </c>
      <c r="F110" s="21">
        <v>0</v>
      </c>
      <c r="G110" s="21">
        <v>0</v>
      </c>
      <c r="H110" s="22">
        <v>0</v>
      </c>
      <c r="I110" s="12">
        <v>0</v>
      </c>
      <c r="J110" s="13">
        <f t="shared" si="16"/>
        <v>0</v>
      </c>
      <c r="K110" s="14">
        <f t="shared" si="17"/>
        <v>0</v>
      </c>
      <c r="L110" s="12">
        <f t="shared" si="18"/>
        <v>0</v>
      </c>
      <c r="M110" s="13">
        <f t="shared" si="19"/>
        <v>0</v>
      </c>
      <c r="N110" s="14">
        <f t="shared" si="20"/>
        <v>0</v>
      </c>
    </row>
    <row r="111" spans="1:14" x14ac:dyDescent="0.25">
      <c r="A111" s="39" t="s">
        <v>379</v>
      </c>
      <c r="B111" s="20">
        <v>0</v>
      </c>
      <c r="C111" s="21">
        <v>0</v>
      </c>
      <c r="D111" s="22">
        <v>0</v>
      </c>
      <c r="E111" s="20">
        <v>0</v>
      </c>
      <c r="F111" s="21">
        <v>0</v>
      </c>
      <c r="G111" s="21">
        <v>0</v>
      </c>
      <c r="H111" s="22">
        <v>0</v>
      </c>
      <c r="I111" s="12">
        <v>0</v>
      </c>
      <c r="J111" s="13">
        <f t="shared" si="16"/>
        <v>0</v>
      </c>
      <c r="K111" s="14">
        <f t="shared" si="17"/>
        <v>0</v>
      </c>
      <c r="L111" s="12">
        <f t="shared" si="18"/>
        <v>0</v>
      </c>
      <c r="M111" s="13">
        <f t="shared" si="19"/>
        <v>0</v>
      </c>
      <c r="N111" s="14">
        <f t="shared" si="20"/>
        <v>0</v>
      </c>
    </row>
    <row r="112" spans="1:14" x14ac:dyDescent="0.25">
      <c r="A112" s="39" t="s">
        <v>131</v>
      </c>
      <c r="B112" s="20">
        <v>0</v>
      </c>
      <c r="C112" s="21">
        <v>0</v>
      </c>
      <c r="D112" s="22">
        <v>0</v>
      </c>
      <c r="E112" s="20">
        <v>0</v>
      </c>
      <c r="F112" s="21">
        <v>1</v>
      </c>
      <c r="G112" s="21">
        <v>0</v>
      </c>
      <c r="H112" s="22">
        <v>1</v>
      </c>
      <c r="I112" s="12">
        <f>C112/H112</f>
        <v>0</v>
      </c>
      <c r="J112" s="13">
        <f t="shared" si="16"/>
        <v>0</v>
      </c>
      <c r="K112" s="14">
        <f t="shared" si="17"/>
        <v>0</v>
      </c>
      <c r="L112" s="12">
        <f t="shared" si="18"/>
        <v>0</v>
      </c>
      <c r="M112" s="13">
        <f t="shared" si="19"/>
        <v>0</v>
      </c>
      <c r="N112" s="14">
        <f t="shared" si="20"/>
        <v>0</v>
      </c>
    </row>
    <row r="113" spans="1:14" x14ac:dyDescent="0.25">
      <c r="A113" s="39" t="s">
        <v>214</v>
      </c>
      <c r="B113" s="20">
        <v>0</v>
      </c>
      <c r="C113" s="21">
        <v>0</v>
      </c>
      <c r="D113" s="22">
        <v>0</v>
      </c>
      <c r="E113" s="20">
        <v>1</v>
      </c>
      <c r="F113" s="21">
        <v>0</v>
      </c>
      <c r="G113" s="21">
        <v>0</v>
      </c>
      <c r="H113" s="22">
        <v>1</v>
      </c>
      <c r="I113" s="12">
        <f>C113/H113</f>
        <v>0</v>
      </c>
      <c r="J113" s="13">
        <f t="shared" si="16"/>
        <v>0</v>
      </c>
      <c r="K113" s="14">
        <f t="shared" si="17"/>
        <v>0</v>
      </c>
      <c r="L113" s="12">
        <f t="shared" si="18"/>
        <v>0</v>
      </c>
      <c r="M113" s="13">
        <f t="shared" si="19"/>
        <v>0</v>
      </c>
      <c r="N113" s="14">
        <f t="shared" si="20"/>
        <v>0</v>
      </c>
    </row>
    <row r="114" spans="1:14" x14ac:dyDescent="0.25">
      <c r="A114" s="39" t="s">
        <v>380</v>
      </c>
      <c r="B114" s="20">
        <v>0</v>
      </c>
      <c r="C114" s="21">
        <v>0</v>
      </c>
      <c r="D114" s="22">
        <v>0</v>
      </c>
      <c r="E114" s="20">
        <v>0</v>
      </c>
      <c r="F114" s="21">
        <v>0</v>
      </c>
      <c r="G114" s="21">
        <v>0</v>
      </c>
      <c r="H114" s="22">
        <v>0</v>
      </c>
      <c r="I114" s="12">
        <v>0</v>
      </c>
      <c r="J114" s="13">
        <f t="shared" si="16"/>
        <v>0</v>
      </c>
      <c r="K114" s="14">
        <f t="shared" si="17"/>
        <v>0</v>
      </c>
      <c r="L114" s="12">
        <f t="shared" si="18"/>
        <v>0</v>
      </c>
      <c r="M114" s="13">
        <f t="shared" si="19"/>
        <v>0</v>
      </c>
      <c r="N114" s="14">
        <f t="shared" si="20"/>
        <v>0</v>
      </c>
    </row>
    <row r="115" spans="1:14" x14ac:dyDescent="0.25">
      <c r="A115" s="39" t="s">
        <v>24</v>
      </c>
      <c r="B115" s="20">
        <v>0</v>
      </c>
      <c r="C115" s="21">
        <v>0</v>
      </c>
      <c r="D115" s="22">
        <v>0</v>
      </c>
      <c r="E115" s="20">
        <v>0</v>
      </c>
      <c r="F115" s="21">
        <v>1</v>
      </c>
      <c r="G115" s="21">
        <v>0</v>
      </c>
      <c r="H115" s="22">
        <v>1</v>
      </c>
      <c r="I115" s="12">
        <f>C115/H115</f>
        <v>0</v>
      </c>
      <c r="J115" s="13">
        <f t="shared" si="16"/>
        <v>0</v>
      </c>
      <c r="K115" s="14">
        <f t="shared" si="17"/>
        <v>0</v>
      </c>
      <c r="L115" s="12">
        <f t="shared" si="18"/>
        <v>0</v>
      </c>
      <c r="M115" s="13">
        <f t="shared" si="19"/>
        <v>0</v>
      </c>
      <c r="N115" s="14">
        <f t="shared" si="20"/>
        <v>0</v>
      </c>
    </row>
    <row r="116" spans="1:14" x14ac:dyDescent="0.25">
      <c r="A116" s="39" t="s">
        <v>159</v>
      </c>
      <c r="B116" s="20">
        <v>0</v>
      </c>
      <c r="C116" s="21">
        <v>0</v>
      </c>
      <c r="D116" s="22">
        <v>0</v>
      </c>
      <c r="E116" s="20">
        <v>24</v>
      </c>
      <c r="F116" s="21">
        <v>1</v>
      </c>
      <c r="G116" s="21">
        <v>1</v>
      </c>
      <c r="H116" s="22">
        <v>26</v>
      </c>
      <c r="I116" s="12">
        <f>C116/H116</f>
        <v>0</v>
      </c>
      <c r="J116" s="13">
        <f t="shared" si="16"/>
        <v>0</v>
      </c>
      <c r="K116" s="14">
        <f t="shared" si="17"/>
        <v>0</v>
      </c>
      <c r="L116" s="12">
        <f t="shared" si="18"/>
        <v>0</v>
      </c>
      <c r="M116" s="13">
        <f t="shared" si="19"/>
        <v>0</v>
      </c>
      <c r="N116" s="14">
        <f t="shared" si="20"/>
        <v>0</v>
      </c>
    </row>
    <row r="117" spans="1:14" x14ac:dyDescent="0.25">
      <c r="A117" s="39" t="s">
        <v>205</v>
      </c>
      <c r="B117" s="20">
        <v>0</v>
      </c>
      <c r="C117" s="21">
        <v>0</v>
      </c>
      <c r="D117" s="22">
        <v>0</v>
      </c>
      <c r="E117" s="20">
        <v>0</v>
      </c>
      <c r="F117" s="21">
        <v>2</v>
      </c>
      <c r="G117" s="21">
        <v>0</v>
      </c>
      <c r="H117" s="22">
        <v>2</v>
      </c>
      <c r="I117" s="12">
        <f>C117/H117</f>
        <v>0</v>
      </c>
      <c r="J117" s="13">
        <f t="shared" si="16"/>
        <v>0</v>
      </c>
      <c r="K117" s="14">
        <f t="shared" si="17"/>
        <v>0</v>
      </c>
      <c r="L117" s="12">
        <f t="shared" si="18"/>
        <v>0</v>
      </c>
      <c r="M117" s="13">
        <f t="shared" si="19"/>
        <v>0</v>
      </c>
      <c r="N117" s="14">
        <f t="shared" si="20"/>
        <v>0</v>
      </c>
    </row>
    <row r="118" spans="1:14" x14ac:dyDescent="0.25">
      <c r="A118" s="39" t="s">
        <v>381</v>
      </c>
      <c r="B118" s="20">
        <v>0</v>
      </c>
      <c r="C118" s="21">
        <v>0</v>
      </c>
      <c r="D118" s="22">
        <v>0</v>
      </c>
      <c r="E118" s="20">
        <v>0</v>
      </c>
      <c r="F118" s="21">
        <v>0</v>
      </c>
      <c r="G118" s="21">
        <v>0</v>
      </c>
      <c r="H118" s="22">
        <v>0</v>
      </c>
      <c r="I118" s="12">
        <v>0</v>
      </c>
      <c r="J118" s="13">
        <f t="shared" si="16"/>
        <v>0</v>
      </c>
      <c r="K118" s="14">
        <f t="shared" si="17"/>
        <v>0</v>
      </c>
      <c r="L118" s="12">
        <f t="shared" si="18"/>
        <v>0</v>
      </c>
      <c r="M118" s="13">
        <f t="shared" si="19"/>
        <v>0</v>
      </c>
      <c r="N118" s="14">
        <f t="shared" si="20"/>
        <v>0</v>
      </c>
    </row>
    <row r="119" spans="1:14" x14ac:dyDescent="0.25">
      <c r="A119" s="39" t="s">
        <v>382</v>
      </c>
      <c r="B119" s="20">
        <v>0</v>
      </c>
      <c r="C119" s="21">
        <v>0</v>
      </c>
      <c r="D119" s="22">
        <v>0</v>
      </c>
      <c r="E119" s="20">
        <v>0</v>
      </c>
      <c r="F119" s="21">
        <v>0</v>
      </c>
      <c r="G119" s="21">
        <v>0</v>
      </c>
      <c r="H119" s="22">
        <v>0</v>
      </c>
      <c r="I119" s="12">
        <v>0</v>
      </c>
      <c r="J119" s="13">
        <f t="shared" si="16"/>
        <v>0</v>
      </c>
      <c r="K119" s="14">
        <f t="shared" si="17"/>
        <v>0</v>
      </c>
      <c r="L119" s="12">
        <f t="shared" si="18"/>
        <v>0</v>
      </c>
      <c r="M119" s="13">
        <f t="shared" si="19"/>
        <v>0</v>
      </c>
      <c r="N119" s="14">
        <f t="shared" si="20"/>
        <v>0</v>
      </c>
    </row>
    <row r="120" spans="1:14" x14ac:dyDescent="0.25">
      <c r="A120" s="39" t="s">
        <v>147</v>
      </c>
      <c r="B120" s="20">
        <v>0</v>
      </c>
      <c r="C120" s="21">
        <v>0</v>
      </c>
      <c r="D120" s="22">
        <v>0</v>
      </c>
      <c r="E120" s="20">
        <v>0</v>
      </c>
      <c r="F120" s="21">
        <v>2</v>
      </c>
      <c r="G120" s="21">
        <v>0</v>
      </c>
      <c r="H120" s="22">
        <v>2</v>
      </c>
      <c r="I120" s="12">
        <f>C120/H120</f>
        <v>0</v>
      </c>
      <c r="J120" s="13">
        <f t="shared" si="16"/>
        <v>0</v>
      </c>
      <c r="K120" s="14">
        <f t="shared" si="17"/>
        <v>0</v>
      </c>
      <c r="L120" s="12">
        <f t="shared" si="18"/>
        <v>0</v>
      </c>
      <c r="M120" s="13">
        <f t="shared" si="19"/>
        <v>0</v>
      </c>
      <c r="N120" s="14">
        <f t="shared" si="20"/>
        <v>0</v>
      </c>
    </row>
    <row r="121" spans="1:14" x14ac:dyDescent="0.25">
      <c r="A121" s="39" t="s">
        <v>163</v>
      </c>
      <c r="B121" s="20">
        <v>0</v>
      </c>
      <c r="C121" s="21">
        <v>0</v>
      </c>
      <c r="D121" s="22">
        <v>0</v>
      </c>
      <c r="E121" s="20">
        <v>0</v>
      </c>
      <c r="F121" s="21">
        <v>0</v>
      </c>
      <c r="G121" s="21">
        <v>0</v>
      </c>
      <c r="H121" s="22">
        <v>0</v>
      </c>
      <c r="I121" s="12">
        <v>0</v>
      </c>
      <c r="J121" s="13">
        <f t="shared" si="16"/>
        <v>0</v>
      </c>
      <c r="K121" s="14">
        <f t="shared" si="17"/>
        <v>0</v>
      </c>
      <c r="L121" s="12">
        <f t="shared" si="18"/>
        <v>0</v>
      </c>
      <c r="M121" s="13">
        <f t="shared" si="19"/>
        <v>0</v>
      </c>
      <c r="N121" s="14">
        <f t="shared" si="20"/>
        <v>0</v>
      </c>
    </row>
    <row r="122" spans="1:14" x14ac:dyDescent="0.25">
      <c r="A122" s="39" t="s">
        <v>383</v>
      </c>
      <c r="B122" s="20">
        <v>0</v>
      </c>
      <c r="C122" s="21">
        <v>0</v>
      </c>
      <c r="D122" s="22">
        <v>0</v>
      </c>
      <c r="E122" s="20">
        <v>0</v>
      </c>
      <c r="F122" s="21">
        <v>0</v>
      </c>
      <c r="G122" s="21">
        <v>0</v>
      </c>
      <c r="H122" s="22">
        <v>0</v>
      </c>
      <c r="I122" s="12">
        <v>0</v>
      </c>
      <c r="J122" s="13">
        <f t="shared" si="16"/>
        <v>0</v>
      </c>
      <c r="K122" s="14">
        <f t="shared" si="17"/>
        <v>0</v>
      </c>
      <c r="L122" s="12">
        <f t="shared" si="18"/>
        <v>0</v>
      </c>
      <c r="M122" s="13">
        <f t="shared" si="19"/>
        <v>0</v>
      </c>
      <c r="N122" s="14">
        <f t="shared" si="20"/>
        <v>0</v>
      </c>
    </row>
    <row r="123" spans="1:14" x14ac:dyDescent="0.25">
      <c r="A123" s="39" t="s">
        <v>166</v>
      </c>
      <c r="B123" s="20">
        <v>0</v>
      </c>
      <c r="C123" s="21">
        <v>0</v>
      </c>
      <c r="D123" s="22">
        <v>0</v>
      </c>
      <c r="E123" s="20">
        <v>0</v>
      </c>
      <c r="F123" s="21">
        <v>4</v>
      </c>
      <c r="G123" s="21">
        <v>0</v>
      </c>
      <c r="H123" s="22">
        <v>4</v>
      </c>
      <c r="I123" s="12">
        <f>C123/H123</f>
        <v>0</v>
      </c>
      <c r="J123" s="13">
        <f t="shared" si="16"/>
        <v>0</v>
      </c>
      <c r="K123" s="14">
        <f t="shared" si="17"/>
        <v>0</v>
      </c>
      <c r="L123" s="12">
        <f t="shared" si="18"/>
        <v>0</v>
      </c>
      <c r="M123" s="13">
        <f t="shared" si="19"/>
        <v>0</v>
      </c>
      <c r="N123" s="14">
        <f t="shared" si="20"/>
        <v>0</v>
      </c>
    </row>
    <row r="124" spans="1:14" x14ac:dyDescent="0.25">
      <c r="A124" s="39" t="s">
        <v>169</v>
      </c>
      <c r="B124" s="20">
        <v>0</v>
      </c>
      <c r="C124" s="21">
        <v>0</v>
      </c>
      <c r="D124" s="22">
        <v>0</v>
      </c>
      <c r="E124" s="20">
        <v>0</v>
      </c>
      <c r="F124" s="21">
        <v>0</v>
      </c>
      <c r="G124" s="21">
        <v>0</v>
      </c>
      <c r="H124" s="22">
        <v>0</v>
      </c>
      <c r="I124" s="12">
        <v>0</v>
      </c>
      <c r="J124" s="13">
        <f t="shared" si="16"/>
        <v>0</v>
      </c>
      <c r="K124" s="14">
        <f t="shared" si="17"/>
        <v>0</v>
      </c>
      <c r="L124" s="12">
        <f t="shared" si="18"/>
        <v>0</v>
      </c>
      <c r="M124" s="13">
        <f t="shared" si="19"/>
        <v>0</v>
      </c>
      <c r="N124" s="14">
        <f t="shared" si="20"/>
        <v>0</v>
      </c>
    </row>
    <row r="125" spans="1:14" x14ac:dyDescent="0.25">
      <c r="A125" s="39" t="s">
        <v>46</v>
      </c>
      <c r="B125" s="20">
        <v>0</v>
      </c>
      <c r="C125" s="21">
        <v>0</v>
      </c>
      <c r="D125" s="22">
        <v>0</v>
      </c>
      <c r="E125" s="20">
        <v>0</v>
      </c>
      <c r="F125" s="21">
        <v>0</v>
      </c>
      <c r="G125" s="21">
        <v>0</v>
      </c>
      <c r="H125" s="22">
        <v>0</v>
      </c>
      <c r="I125" s="12">
        <v>0</v>
      </c>
      <c r="J125" s="13">
        <f t="shared" si="16"/>
        <v>0</v>
      </c>
      <c r="K125" s="14">
        <f t="shared" si="17"/>
        <v>0</v>
      </c>
      <c r="L125" s="12">
        <f t="shared" si="18"/>
        <v>0</v>
      </c>
      <c r="M125" s="13">
        <f t="shared" si="19"/>
        <v>0</v>
      </c>
      <c r="N125" s="14">
        <f t="shared" si="20"/>
        <v>0</v>
      </c>
    </row>
    <row r="126" spans="1:14" x14ac:dyDescent="0.25">
      <c r="A126" s="39" t="s">
        <v>384</v>
      </c>
      <c r="B126" s="20">
        <v>0</v>
      </c>
      <c r="C126" s="21">
        <v>0</v>
      </c>
      <c r="D126" s="22">
        <v>0</v>
      </c>
      <c r="E126" s="20">
        <v>0</v>
      </c>
      <c r="F126" s="21">
        <v>0</v>
      </c>
      <c r="G126" s="21">
        <v>0</v>
      </c>
      <c r="H126" s="22">
        <v>0</v>
      </c>
      <c r="I126" s="12">
        <v>0</v>
      </c>
      <c r="J126" s="13">
        <f t="shared" si="16"/>
        <v>0</v>
      </c>
      <c r="K126" s="14">
        <f t="shared" si="17"/>
        <v>0</v>
      </c>
      <c r="L126" s="12">
        <f t="shared" si="18"/>
        <v>0</v>
      </c>
      <c r="M126" s="13">
        <f t="shared" si="19"/>
        <v>0</v>
      </c>
      <c r="N126" s="14">
        <f t="shared" si="20"/>
        <v>0</v>
      </c>
    </row>
    <row r="127" spans="1:14" x14ac:dyDescent="0.25">
      <c r="A127" s="39" t="s">
        <v>385</v>
      </c>
      <c r="B127" s="20">
        <v>0</v>
      </c>
      <c r="C127" s="21">
        <v>0</v>
      </c>
      <c r="D127" s="22">
        <v>0</v>
      </c>
      <c r="E127" s="20">
        <v>0</v>
      </c>
      <c r="F127" s="21">
        <v>0</v>
      </c>
      <c r="G127" s="21">
        <v>0</v>
      </c>
      <c r="H127" s="22">
        <v>0</v>
      </c>
      <c r="I127" s="12">
        <v>0</v>
      </c>
      <c r="J127" s="13">
        <f t="shared" si="16"/>
        <v>0</v>
      </c>
      <c r="K127" s="14">
        <f t="shared" si="17"/>
        <v>0</v>
      </c>
      <c r="L127" s="12">
        <f t="shared" si="18"/>
        <v>0</v>
      </c>
      <c r="M127" s="13">
        <f t="shared" si="19"/>
        <v>0</v>
      </c>
      <c r="N127" s="14">
        <f t="shared" si="20"/>
        <v>0</v>
      </c>
    </row>
    <row r="128" spans="1:14" x14ac:dyDescent="0.25">
      <c r="A128" s="39" t="s">
        <v>50</v>
      </c>
      <c r="B128" s="20">
        <v>0</v>
      </c>
      <c r="C128" s="21">
        <v>0</v>
      </c>
      <c r="D128" s="22">
        <v>0</v>
      </c>
      <c r="E128" s="20">
        <v>0</v>
      </c>
      <c r="F128" s="21">
        <v>0</v>
      </c>
      <c r="G128" s="21">
        <v>1</v>
      </c>
      <c r="H128" s="22">
        <v>1</v>
      </c>
      <c r="I128" s="12">
        <f>C128/H128</f>
        <v>0</v>
      </c>
      <c r="J128" s="13">
        <f t="shared" si="16"/>
        <v>0</v>
      </c>
      <c r="K128" s="14">
        <f t="shared" si="17"/>
        <v>0</v>
      </c>
      <c r="L128" s="12">
        <f t="shared" si="18"/>
        <v>0</v>
      </c>
      <c r="M128" s="13">
        <f t="shared" si="19"/>
        <v>0</v>
      </c>
      <c r="N128" s="14">
        <f t="shared" si="20"/>
        <v>0</v>
      </c>
    </row>
    <row r="129" spans="1:14" x14ac:dyDescent="0.25">
      <c r="A129" s="39" t="s">
        <v>386</v>
      </c>
      <c r="B129" s="20">
        <v>0</v>
      </c>
      <c r="C129" s="21">
        <v>0</v>
      </c>
      <c r="D129" s="22">
        <v>0</v>
      </c>
      <c r="E129" s="20">
        <v>0</v>
      </c>
      <c r="F129" s="21">
        <v>0</v>
      </c>
      <c r="G129" s="21">
        <v>0</v>
      </c>
      <c r="H129" s="22">
        <v>0</v>
      </c>
      <c r="I129" s="12">
        <v>0</v>
      </c>
      <c r="J129" s="13">
        <f t="shared" si="16"/>
        <v>0</v>
      </c>
      <c r="K129" s="14">
        <f t="shared" si="17"/>
        <v>0</v>
      </c>
      <c r="L129" s="12">
        <f t="shared" si="18"/>
        <v>0</v>
      </c>
      <c r="M129" s="13">
        <f t="shared" si="19"/>
        <v>0</v>
      </c>
      <c r="N129" s="14">
        <f t="shared" si="20"/>
        <v>0</v>
      </c>
    </row>
    <row r="130" spans="1:14" x14ac:dyDescent="0.25">
      <c r="A130" s="39" t="s">
        <v>387</v>
      </c>
      <c r="B130" s="20">
        <v>0</v>
      </c>
      <c r="C130" s="21">
        <v>0</v>
      </c>
      <c r="D130" s="22">
        <v>0</v>
      </c>
      <c r="E130" s="20">
        <v>0</v>
      </c>
      <c r="F130" s="21">
        <v>0</v>
      </c>
      <c r="G130" s="21">
        <v>0</v>
      </c>
      <c r="H130" s="22">
        <v>0</v>
      </c>
      <c r="I130" s="12">
        <v>0</v>
      </c>
      <c r="J130" s="13">
        <f t="shared" ref="J130:J143" si="21">B130</f>
        <v>0</v>
      </c>
      <c r="K130" s="14">
        <f t="shared" ref="K130:K143" si="22">D130</f>
        <v>0</v>
      </c>
      <c r="L130" s="12">
        <f t="shared" ref="L130:L143" si="23">SUM(I130:K130)</f>
        <v>0</v>
      </c>
      <c r="M130" s="13">
        <f t="shared" ref="M130:M143" si="24">(L130-$L$146)/($L$145-$L$146)</f>
        <v>0</v>
      </c>
      <c r="N130" s="14">
        <f t="shared" ref="N130:N143" si="25">M130*0.3</f>
        <v>0</v>
      </c>
    </row>
    <row r="131" spans="1:14" x14ac:dyDescent="0.25">
      <c r="A131" s="39" t="s">
        <v>95</v>
      </c>
      <c r="B131" s="20">
        <v>0</v>
      </c>
      <c r="C131" s="21">
        <v>0</v>
      </c>
      <c r="D131" s="22">
        <v>0</v>
      </c>
      <c r="E131" s="20">
        <v>0</v>
      </c>
      <c r="F131" s="21">
        <v>0</v>
      </c>
      <c r="G131" s="21">
        <v>0</v>
      </c>
      <c r="H131" s="22">
        <v>0</v>
      </c>
      <c r="I131" s="12">
        <v>0</v>
      </c>
      <c r="J131" s="13">
        <f t="shared" si="21"/>
        <v>0</v>
      </c>
      <c r="K131" s="14">
        <f t="shared" si="22"/>
        <v>0</v>
      </c>
      <c r="L131" s="12">
        <f t="shared" si="23"/>
        <v>0</v>
      </c>
      <c r="M131" s="13">
        <f t="shared" si="24"/>
        <v>0</v>
      </c>
      <c r="N131" s="14">
        <f t="shared" si="25"/>
        <v>0</v>
      </c>
    </row>
    <row r="132" spans="1:14" x14ac:dyDescent="0.25">
      <c r="A132" s="39" t="s">
        <v>388</v>
      </c>
      <c r="B132" s="20">
        <v>0</v>
      </c>
      <c r="C132" s="21">
        <v>0</v>
      </c>
      <c r="D132" s="22">
        <v>0</v>
      </c>
      <c r="E132" s="20">
        <v>2</v>
      </c>
      <c r="F132" s="21">
        <v>0</v>
      </c>
      <c r="G132" s="21">
        <v>0</v>
      </c>
      <c r="H132" s="22">
        <v>2</v>
      </c>
      <c r="I132" s="12">
        <f>C132/H132</f>
        <v>0</v>
      </c>
      <c r="J132" s="13">
        <f t="shared" si="21"/>
        <v>0</v>
      </c>
      <c r="K132" s="14">
        <f t="shared" si="22"/>
        <v>0</v>
      </c>
      <c r="L132" s="12">
        <f t="shared" si="23"/>
        <v>0</v>
      </c>
      <c r="M132" s="13">
        <f t="shared" si="24"/>
        <v>0</v>
      </c>
      <c r="N132" s="14">
        <f t="shared" si="25"/>
        <v>0</v>
      </c>
    </row>
    <row r="133" spans="1:14" x14ac:dyDescent="0.25">
      <c r="A133" s="39" t="s">
        <v>389</v>
      </c>
      <c r="B133" s="20">
        <v>0</v>
      </c>
      <c r="C133" s="21">
        <v>0</v>
      </c>
      <c r="D133" s="22">
        <v>0</v>
      </c>
      <c r="E133" s="20">
        <v>1</v>
      </c>
      <c r="F133" s="21">
        <v>0</v>
      </c>
      <c r="G133" s="21">
        <v>0</v>
      </c>
      <c r="H133" s="22">
        <v>1</v>
      </c>
      <c r="I133" s="12">
        <f>C133/H133</f>
        <v>0</v>
      </c>
      <c r="J133" s="13">
        <f t="shared" si="21"/>
        <v>0</v>
      </c>
      <c r="K133" s="14">
        <f t="shared" si="22"/>
        <v>0</v>
      </c>
      <c r="L133" s="12">
        <f t="shared" si="23"/>
        <v>0</v>
      </c>
      <c r="M133" s="13">
        <f t="shared" si="24"/>
        <v>0</v>
      </c>
      <c r="N133" s="14">
        <f t="shared" si="25"/>
        <v>0</v>
      </c>
    </row>
    <row r="134" spans="1:14" x14ac:dyDescent="0.25">
      <c r="A134" s="39" t="s">
        <v>38</v>
      </c>
      <c r="B134" s="20">
        <v>0</v>
      </c>
      <c r="C134" s="21">
        <v>0</v>
      </c>
      <c r="D134" s="22">
        <v>0</v>
      </c>
      <c r="E134" s="20">
        <v>0</v>
      </c>
      <c r="F134" s="21">
        <v>0</v>
      </c>
      <c r="G134" s="21">
        <v>0</v>
      </c>
      <c r="H134" s="22">
        <v>0</v>
      </c>
      <c r="I134" s="12">
        <v>0</v>
      </c>
      <c r="J134" s="13">
        <f t="shared" si="21"/>
        <v>0</v>
      </c>
      <c r="K134" s="14">
        <f t="shared" si="22"/>
        <v>0</v>
      </c>
      <c r="L134" s="12">
        <f t="shared" si="23"/>
        <v>0</v>
      </c>
      <c r="M134" s="13">
        <f t="shared" si="24"/>
        <v>0</v>
      </c>
      <c r="N134" s="14">
        <f t="shared" si="25"/>
        <v>0</v>
      </c>
    </row>
    <row r="135" spans="1:14" x14ac:dyDescent="0.25">
      <c r="A135" s="39" t="s">
        <v>390</v>
      </c>
      <c r="B135" s="20">
        <v>0</v>
      </c>
      <c r="C135" s="21">
        <v>0</v>
      </c>
      <c r="D135" s="22">
        <v>0</v>
      </c>
      <c r="E135" s="20">
        <v>0</v>
      </c>
      <c r="F135" s="21">
        <v>0</v>
      </c>
      <c r="G135" s="21">
        <v>0</v>
      </c>
      <c r="H135" s="22">
        <v>0</v>
      </c>
      <c r="I135" s="12">
        <v>0</v>
      </c>
      <c r="J135" s="13">
        <f t="shared" si="21"/>
        <v>0</v>
      </c>
      <c r="K135" s="14">
        <f t="shared" si="22"/>
        <v>0</v>
      </c>
      <c r="L135" s="12">
        <f t="shared" si="23"/>
        <v>0</v>
      </c>
      <c r="M135" s="13">
        <f t="shared" si="24"/>
        <v>0</v>
      </c>
      <c r="N135" s="14">
        <f t="shared" si="25"/>
        <v>0</v>
      </c>
    </row>
    <row r="136" spans="1:14" x14ac:dyDescent="0.25">
      <c r="A136" s="39" t="s">
        <v>391</v>
      </c>
      <c r="B136" s="20">
        <v>0</v>
      </c>
      <c r="C136" s="21">
        <v>0</v>
      </c>
      <c r="D136" s="22">
        <v>0</v>
      </c>
      <c r="E136" s="20">
        <v>1</v>
      </c>
      <c r="F136" s="21">
        <v>0</v>
      </c>
      <c r="G136" s="21">
        <v>0</v>
      </c>
      <c r="H136" s="22">
        <v>1</v>
      </c>
      <c r="I136" s="12">
        <f>C136/H136</f>
        <v>0</v>
      </c>
      <c r="J136" s="13">
        <f t="shared" si="21"/>
        <v>0</v>
      </c>
      <c r="K136" s="14">
        <f t="shared" si="22"/>
        <v>0</v>
      </c>
      <c r="L136" s="12">
        <f t="shared" si="23"/>
        <v>0</v>
      </c>
      <c r="M136" s="13">
        <f t="shared" si="24"/>
        <v>0</v>
      </c>
      <c r="N136" s="14">
        <f t="shared" si="25"/>
        <v>0</v>
      </c>
    </row>
    <row r="137" spans="1:14" x14ac:dyDescent="0.25">
      <c r="A137" s="39" t="s">
        <v>187</v>
      </c>
      <c r="B137" s="20">
        <v>0</v>
      </c>
      <c r="C137" s="21">
        <v>0</v>
      </c>
      <c r="D137" s="22">
        <v>0</v>
      </c>
      <c r="E137" s="20">
        <v>3</v>
      </c>
      <c r="F137" s="21">
        <v>0</v>
      </c>
      <c r="G137" s="21">
        <v>0</v>
      </c>
      <c r="H137" s="22">
        <v>3</v>
      </c>
      <c r="I137" s="12">
        <f>C137/H137</f>
        <v>0</v>
      </c>
      <c r="J137" s="13">
        <f t="shared" si="21"/>
        <v>0</v>
      </c>
      <c r="K137" s="14">
        <f t="shared" si="22"/>
        <v>0</v>
      </c>
      <c r="L137" s="12">
        <f t="shared" si="23"/>
        <v>0</v>
      </c>
      <c r="M137" s="13">
        <f t="shared" si="24"/>
        <v>0</v>
      </c>
      <c r="N137" s="14">
        <f t="shared" si="25"/>
        <v>0</v>
      </c>
    </row>
    <row r="138" spans="1:14" x14ac:dyDescent="0.25">
      <c r="A138" s="39" t="s">
        <v>392</v>
      </c>
      <c r="B138" s="20">
        <v>0</v>
      </c>
      <c r="C138" s="21">
        <v>0</v>
      </c>
      <c r="D138" s="22">
        <v>0</v>
      </c>
      <c r="E138" s="20">
        <v>0</v>
      </c>
      <c r="F138" s="21">
        <v>0</v>
      </c>
      <c r="G138" s="21">
        <v>0</v>
      </c>
      <c r="H138" s="22">
        <v>0</v>
      </c>
      <c r="I138" s="12">
        <v>0</v>
      </c>
      <c r="J138" s="13">
        <f t="shared" si="21"/>
        <v>0</v>
      </c>
      <c r="K138" s="14">
        <f t="shared" si="22"/>
        <v>0</v>
      </c>
      <c r="L138" s="12">
        <f t="shared" si="23"/>
        <v>0</v>
      </c>
      <c r="M138" s="13">
        <f t="shared" si="24"/>
        <v>0</v>
      </c>
      <c r="N138" s="14">
        <f t="shared" si="25"/>
        <v>0</v>
      </c>
    </row>
    <row r="139" spans="1:14" x14ac:dyDescent="0.25">
      <c r="A139" s="39" t="s">
        <v>393</v>
      </c>
      <c r="B139" s="20">
        <v>0</v>
      </c>
      <c r="C139" s="21">
        <v>0</v>
      </c>
      <c r="D139" s="22">
        <v>0</v>
      </c>
      <c r="E139" s="20">
        <v>0</v>
      </c>
      <c r="F139" s="21">
        <v>0</v>
      </c>
      <c r="G139" s="21">
        <v>0</v>
      </c>
      <c r="H139" s="22">
        <v>0</v>
      </c>
      <c r="I139" s="12">
        <v>0</v>
      </c>
      <c r="J139" s="13">
        <f t="shared" si="21"/>
        <v>0</v>
      </c>
      <c r="K139" s="14">
        <f t="shared" si="22"/>
        <v>0</v>
      </c>
      <c r="L139" s="12">
        <f t="shared" si="23"/>
        <v>0</v>
      </c>
      <c r="M139" s="13">
        <f t="shared" si="24"/>
        <v>0</v>
      </c>
      <c r="N139" s="14">
        <f t="shared" si="25"/>
        <v>0</v>
      </c>
    </row>
    <row r="140" spans="1:14" x14ac:dyDescent="0.25">
      <c r="A140" s="39" t="s">
        <v>114</v>
      </c>
      <c r="B140" s="20">
        <v>0</v>
      </c>
      <c r="C140" s="21">
        <v>0</v>
      </c>
      <c r="D140" s="22">
        <v>0</v>
      </c>
      <c r="E140" s="20">
        <v>0</v>
      </c>
      <c r="F140" s="21">
        <v>0</v>
      </c>
      <c r="G140" s="21">
        <v>0</v>
      </c>
      <c r="H140" s="22">
        <v>0</v>
      </c>
      <c r="I140" s="12">
        <v>0</v>
      </c>
      <c r="J140" s="13">
        <f t="shared" si="21"/>
        <v>0</v>
      </c>
      <c r="K140" s="14">
        <f t="shared" si="22"/>
        <v>0</v>
      </c>
      <c r="L140" s="12">
        <f t="shared" si="23"/>
        <v>0</v>
      </c>
      <c r="M140" s="13">
        <f t="shared" si="24"/>
        <v>0</v>
      </c>
      <c r="N140" s="14">
        <f t="shared" si="25"/>
        <v>0</v>
      </c>
    </row>
    <row r="141" spans="1:14" x14ac:dyDescent="0.25">
      <c r="A141" s="39" t="s">
        <v>235</v>
      </c>
      <c r="B141" s="20">
        <v>0</v>
      </c>
      <c r="C141" s="21">
        <v>0</v>
      </c>
      <c r="D141" s="22">
        <v>0</v>
      </c>
      <c r="E141" s="20">
        <v>3</v>
      </c>
      <c r="F141" s="21">
        <v>0</v>
      </c>
      <c r="G141" s="21">
        <v>0</v>
      </c>
      <c r="H141" s="22">
        <v>3</v>
      </c>
      <c r="I141" s="12">
        <f>C141/H141</f>
        <v>0</v>
      </c>
      <c r="J141" s="13">
        <f t="shared" si="21"/>
        <v>0</v>
      </c>
      <c r="K141" s="14">
        <f t="shared" si="22"/>
        <v>0</v>
      </c>
      <c r="L141" s="12">
        <f t="shared" si="23"/>
        <v>0</v>
      </c>
      <c r="M141" s="13">
        <f t="shared" si="24"/>
        <v>0</v>
      </c>
      <c r="N141" s="14">
        <f t="shared" si="25"/>
        <v>0</v>
      </c>
    </row>
    <row r="142" spans="1:14" x14ac:dyDescent="0.25">
      <c r="A142" s="39" t="s">
        <v>394</v>
      </c>
      <c r="B142" s="20">
        <v>0</v>
      </c>
      <c r="C142" s="21">
        <v>0</v>
      </c>
      <c r="D142" s="22">
        <v>0</v>
      </c>
      <c r="E142" s="20">
        <v>0</v>
      </c>
      <c r="F142" s="21">
        <v>0</v>
      </c>
      <c r="G142" s="21">
        <v>0</v>
      </c>
      <c r="H142" s="22">
        <v>0</v>
      </c>
      <c r="I142" s="12">
        <v>0</v>
      </c>
      <c r="J142" s="13">
        <f t="shared" si="21"/>
        <v>0</v>
      </c>
      <c r="K142" s="14">
        <f t="shared" si="22"/>
        <v>0</v>
      </c>
      <c r="L142" s="12">
        <f t="shared" si="23"/>
        <v>0</v>
      </c>
      <c r="M142" s="13">
        <f t="shared" si="24"/>
        <v>0</v>
      </c>
      <c r="N142" s="14">
        <f t="shared" si="25"/>
        <v>0</v>
      </c>
    </row>
    <row r="143" spans="1:14" ht="15.75" thickBot="1" x14ac:dyDescent="0.3">
      <c r="A143" s="39" t="s">
        <v>81</v>
      </c>
      <c r="B143" s="23">
        <v>0</v>
      </c>
      <c r="C143" s="24">
        <v>0</v>
      </c>
      <c r="D143" s="25">
        <v>0</v>
      </c>
      <c r="E143" s="23">
        <v>0</v>
      </c>
      <c r="F143" s="24">
        <v>0</v>
      </c>
      <c r="G143" s="24">
        <v>0</v>
      </c>
      <c r="H143" s="25">
        <v>0</v>
      </c>
      <c r="I143" s="12">
        <v>0</v>
      </c>
      <c r="J143" s="13">
        <f t="shared" si="21"/>
        <v>0</v>
      </c>
      <c r="K143" s="14">
        <f t="shared" si="22"/>
        <v>0</v>
      </c>
      <c r="L143" s="12">
        <f t="shared" si="23"/>
        <v>0</v>
      </c>
      <c r="M143" s="13">
        <f t="shared" si="24"/>
        <v>0</v>
      </c>
      <c r="N143" s="14">
        <f t="shared" si="25"/>
        <v>0</v>
      </c>
    </row>
    <row r="144" spans="1:14" x14ac:dyDescent="0.25">
      <c r="A144" s="39"/>
      <c r="B144" s="19"/>
      <c r="C144" s="19"/>
      <c r="D144" s="19"/>
      <c r="E144" s="19"/>
      <c r="F144" s="19"/>
      <c r="G144" s="19"/>
      <c r="H144" s="19"/>
    </row>
    <row r="145" spans="1:12" x14ac:dyDescent="0.25">
      <c r="A145" s="39"/>
      <c r="B145" s="19"/>
      <c r="C145" s="19"/>
      <c r="D145" s="19"/>
      <c r="E145" s="19"/>
      <c r="F145" s="19"/>
      <c r="G145" s="19"/>
      <c r="H145" s="19"/>
      <c r="K145" s="15" t="s">
        <v>957</v>
      </c>
      <c r="L145" s="16">
        <f>MAX(L2:L143)</f>
        <v>2</v>
      </c>
    </row>
    <row r="146" spans="1:12" x14ac:dyDescent="0.25">
      <c r="A146" s="39"/>
      <c r="B146" s="19"/>
      <c r="C146" s="19"/>
      <c r="D146" s="19"/>
      <c r="E146" s="19"/>
      <c r="F146" s="19"/>
      <c r="G146" s="19"/>
      <c r="H146" s="19"/>
      <c r="K146" s="15" t="s">
        <v>958</v>
      </c>
      <c r="L146" s="16">
        <v>0</v>
      </c>
    </row>
  </sheetData>
  <conditionalFormatting sqref="N2:N143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{E22E523C-5EF3-4D76-A3B4-7E3C4EE309EA}</x14:id>
        </ext>
      </extLst>
    </cfRule>
  </conditionalFormatting>
  <pageMargins left="0.511811024" right="0.511811024" top="0.78740157499999996" bottom="0.78740157499999996" header="0.31496062000000002" footer="0.31496062000000002"/>
  <pageSetup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22E523C-5EF3-4D76-A3B4-7E3C4EE309E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N2:N143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C62" sqref="C62"/>
    </sheetView>
  </sheetViews>
  <sheetFormatPr defaultRowHeight="15" x14ac:dyDescent="0.25"/>
  <cols>
    <col min="1" max="1" width="17.140625" bestFit="1" customWidth="1"/>
    <col min="2" max="2" width="13.7109375" bestFit="1" customWidth="1"/>
    <col min="3" max="3" width="23.28515625" customWidth="1"/>
    <col min="4" max="4" width="29.42578125" customWidth="1"/>
  </cols>
  <sheetData>
    <row r="1" spans="1:4" ht="18.75" x14ac:dyDescent="0.25">
      <c r="A1" s="148"/>
      <c r="B1" s="149"/>
      <c r="C1" s="150"/>
    </row>
    <row r="2" spans="1:4" x14ac:dyDescent="0.25">
      <c r="A2" s="111" t="s">
        <v>1106</v>
      </c>
      <c r="B2" s="111" t="s">
        <v>1107</v>
      </c>
      <c r="C2" s="111" t="s">
        <v>1110</v>
      </c>
      <c r="D2" s="111" t="s">
        <v>1109</v>
      </c>
    </row>
    <row r="3" spans="1:4" x14ac:dyDescent="0.25">
      <c r="A3" s="106">
        <f>Tabela48[[#This Row],[UCN]]+Tabela48[TIN]</f>
        <v>0</v>
      </c>
      <c r="B3" s="106">
        <f>(Tabela48[[#This Row],[ IUCTI]]/SUM( Tabela48[ [ IUCTI] ] ))</f>
        <v>0</v>
      </c>
      <c r="C3" s="106">
        <f>3*Tabela48[cUCTI]</f>
        <v>0</v>
      </c>
      <c r="D3" s="109" t="s">
        <v>1000</v>
      </c>
    </row>
    <row r="4" spans="1:4" x14ac:dyDescent="0.25">
      <c r="A4" s="106">
        <f>Tabela48[[#This Row],[UCN]]+Tabela48[TIN]</f>
        <v>2.6009593383720681E-3</v>
      </c>
      <c r="B4" s="106">
        <f>(Tabela48[[#This Row],[ IUCTI]]/SUM( Tabela48[ [ IUCTI] ] ))</f>
        <v>9.0330963184957218E-5</v>
      </c>
      <c r="C4" s="106">
        <f>3*Tabela48[cUCTI]</f>
        <v>2.7099288955487167E-4</v>
      </c>
      <c r="D4" s="110" t="s">
        <v>688</v>
      </c>
    </row>
    <row r="5" spans="1:4" x14ac:dyDescent="0.25">
      <c r="A5" s="106">
        <f>Tabela48[[#This Row],[UCN]]+Tabela48[TIN]</f>
        <v>2.9723300250508518E-2</v>
      </c>
      <c r="B5" s="106">
        <f>(Tabela48[[#This Row],[ IUCTI]]/SUM( Tabela48[ [ IUCTI] ] ))</f>
        <v>1.0322861649750381E-3</v>
      </c>
      <c r="C5" s="106">
        <f>3*Tabela48[cUCTI]</f>
        <v>3.096858494925114E-3</v>
      </c>
      <c r="D5" s="109" t="s">
        <v>470</v>
      </c>
    </row>
    <row r="6" spans="1:4" x14ac:dyDescent="0.25">
      <c r="A6" s="106">
        <f>Tabela48[[#This Row],[UCN]]+Tabela48[TIN]</f>
        <v>9.9308321075505274E-2</v>
      </c>
      <c r="B6" s="106">
        <f>(Tabela48[[#This Row],[ IUCTI]]/SUM( Tabela48[ [ IUCTI] ] ))</f>
        <v>3.4489644504193044E-3</v>
      </c>
      <c r="C6" s="106">
        <f>3*Tabela48[cUCTI]</f>
        <v>1.0346893351257913E-2</v>
      </c>
      <c r="D6" s="110" t="s">
        <v>517</v>
      </c>
    </row>
    <row r="7" spans="1:4" x14ac:dyDescent="0.25">
      <c r="A7" s="106">
        <f>Tabela48[[#This Row],[UCN]]+Tabela48[TIN]</f>
        <v>0.82415932336206765</v>
      </c>
      <c r="B7" s="106">
        <f>(Tabela48[[#This Row],[ IUCTI]]/SUM( Tabela48[ [ IUCTI] ] ))</f>
        <v>2.8622940927540367E-2</v>
      </c>
      <c r="C7" s="106">
        <f>3*Tabela48[cUCTI]</f>
        <v>8.5868822782621104E-2</v>
      </c>
      <c r="D7" s="109" t="s">
        <v>1001</v>
      </c>
    </row>
    <row r="8" spans="1:4" x14ac:dyDescent="0.25">
      <c r="A8" s="106">
        <f>Tabela48[[#This Row],[UCN]]+Tabela48[TIN]</f>
        <v>1.9917893165382741E-6</v>
      </c>
      <c r="B8" s="106">
        <f>(Tabela48[[#This Row],[ IUCTI]]/SUM( Tabela48[ [ IUCTI] ] ))</f>
        <v>6.9174571386041514E-8</v>
      </c>
      <c r="C8" s="106">
        <f>3*Tabela48[cUCTI]</f>
        <v>2.0752371415812455E-7</v>
      </c>
      <c r="D8" s="110" t="s">
        <v>1002</v>
      </c>
    </row>
    <row r="9" spans="1:4" x14ac:dyDescent="0.25">
      <c r="A9" s="106">
        <f>Tabela48[[#This Row],[UCN]]+Tabela48[TIN]</f>
        <v>0.12337231579937256</v>
      </c>
      <c r="B9" s="106">
        <f>(Tabela48[[#This Row],[ IUCTI]]/SUM( Tabela48[ [ IUCTI] ] ))</f>
        <v>4.2847037060914778E-3</v>
      </c>
      <c r="C9" s="106">
        <f>3*Tabela48[cUCTI]</f>
        <v>1.2854111118274433E-2</v>
      </c>
      <c r="D9" s="109" t="s">
        <v>1003</v>
      </c>
    </row>
    <row r="10" spans="1:4" x14ac:dyDescent="0.25">
      <c r="A10" s="106">
        <f>Tabela48[[#This Row],[UCN]]+Tabela48[TIN]</f>
        <v>0.25564263960318201</v>
      </c>
      <c r="B10" s="106">
        <f>(Tabela48[[#This Row],[ IUCTI]]/SUM( Tabela48[ [ IUCTI] ] ))</f>
        <v>8.8784340169476873E-3</v>
      </c>
      <c r="C10" s="106">
        <f>3*Tabela48[cUCTI]</f>
        <v>2.6635302050843062E-2</v>
      </c>
      <c r="D10" s="110" t="s">
        <v>540</v>
      </c>
    </row>
    <row r="11" spans="1:4" x14ac:dyDescent="0.25">
      <c r="A11" s="106">
        <f>Tabela48[[#This Row],[UCN]]+Tabela48[TIN]</f>
        <v>1.3153433657125322</v>
      </c>
      <c r="B11" s="106">
        <f>(Tabela48[[#This Row],[ IUCTI]]/SUM( Tabela48[ [ IUCTI] ] ))</f>
        <v>4.5681695746202303E-2</v>
      </c>
      <c r="C11" s="106">
        <f>3*Tabela48[cUCTI]</f>
        <v>0.13704508723860692</v>
      </c>
      <c r="D11" s="109" t="s">
        <v>635</v>
      </c>
    </row>
    <row r="12" spans="1:4" x14ac:dyDescent="0.25">
      <c r="A12" s="106">
        <f>Tabela48[[#This Row],[UCN]]+Tabela48[TIN]</f>
        <v>3.0379371876429247E-3</v>
      </c>
      <c r="B12" s="106">
        <f>(Tabela48[[#This Row],[ IUCTI]]/SUM( Tabela48[ [ IUCTI] ] ))</f>
        <v>1.0550714430889332E-4</v>
      </c>
      <c r="C12" s="106">
        <f>3*Tabela48[cUCTI]</f>
        <v>3.1652143292667997E-4</v>
      </c>
      <c r="D12" s="110" t="s">
        <v>1004</v>
      </c>
    </row>
    <row r="13" spans="1:4" x14ac:dyDescent="0.25">
      <c r="A13" s="106">
        <f>Tabela48[[#This Row],[UCN]]+Tabela48[TIN]</f>
        <v>0</v>
      </c>
      <c r="B13" s="106">
        <f>(Tabela48[[#This Row],[ IUCTI]]/SUM( Tabela48[ [ IUCTI] ] ))</f>
        <v>0</v>
      </c>
      <c r="C13" s="106">
        <f>3*Tabela48[cUCTI]</f>
        <v>0</v>
      </c>
      <c r="D13" s="109" t="s">
        <v>1005</v>
      </c>
    </row>
    <row r="14" spans="1:4" x14ac:dyDescent="0.25">
      <c r="A14" s="106">
        <f>Tabela48[[#This Row],[UCN]]+Tabela48[TIN]</f>
        <v>0</v>
      </c>
      <c r="B14" s="106">
        <f>(Tabela48[[#This Row],[ IUCTI]]/SUM( Tabela48[ [ IUCTI] ] ))</f>
        <v>0</v>
      </c>
      <c r="C14" s="106">
        <f>3*Tabela48[cUCTI]</f>
        <v>0</v>
      </c>
      <c r="D14" s="110" t="s">
        <v>1006</v>
      </c>
    </row>
    <row r="15" spans="1:4" x14ac:dyDescent="0.25">
      <c r="A15" s="106">
        <f>Tabela48[[#This Row],[UCN]]+Tabela48[TIN]</f>
        <v>0</v>
      </c>
      <c r="B15" s="106">
        <f>(Tabela48[[#This Row],[ IUCTI]]/SUM( Tabela48[ [ IUCTI] ] ))</f>
        <v>0</v>
      </c>
      <c r="C15" s="106">
        <f>3*Tabela48[cUCTI]</f>
        <v>0</v>
      </c>
      <c r="D15" s="109" t="s">
        <v>1007</v>
      </c>
    </row>
    <row r="16" spans="1:4" x14ac:dyDescent="0.25">
      <c r="A16" s="106">
        <f>Tabela48[[#This Row],[UCN]]+Tabela48[TIN]</f>
        <v>0.44547772397430441</v>
      </c>
      <c r="B16" s="106">
        <f>(Tabela48[[#This Row],[ IUCTI]]/SUM( Tabela48[ [ IUCTI] ] ))</f>
        <v>1.5471380613442337E-2</v>
      </c>
      <c r="C16" s="106">
        <f>3*Tabela48[cUCTI]</f>
        <v>4.6414141840327008E-2</v>
      </c>
      <c r="D16" s="110" t="s">
        <v>740</v>
      </c>
    </row>
    <row r="17" spans="1:4" x14ac:dyDescent="0.25">
      <c r="A17" s="106">
        <f>Tabela48[[#This Row],[UCN]]+Tabela48[TIN]</f>
        <v>0.15952605865402833</v>
      </c>
      <c r="B17" s="106">
        <f>(Tabela48[[#This Row],[ IUCTI]]/SUM( Tabela48[ [ IUCTI] ] ))</f>
        <v>5.5403182659278403E-3</v>
      </c>
      <c r="C17" s="106">
        <f>3*Tabela48[cUCTI]</f>
        <v>1.662095479778352E-2</v>
      </c>
      <c r="D17" s="109" t="s">
        <v>732</v>
      </c>
    </row>
    <row r="18" spans="1:4" x14ac:dyDescent="0.25">
      <c r="A18" s="106">
        <f>Tabela48[[#This Row],[UCN]]+Tabela48[TIN]</f>
        <v>0.18878223695747604</v>
      </c>
      <c r="B18" s="106">
        <f>(Tabela48[[#This Row],[ IUCTI]]/SUM( Tabela48[ [ IUCTI] ] ))</f>
        <v>6.5563813493727972E-3</v>
      </c>
      <c r="C18" s="106">
        <f>3*Tabela48[cUCTI]</f>
        <v>1.9669144048118391E-2</v>
      </c>
      <c r="D18" s="110" t="s">
        <v>1008</v>
      </c>
    </row>
    <row r="19" spans="1:4" x14ac:dyDescent="0.25">
      <c r="A19" s="106">
        <f>Tabela48[[#This Row],[UCN]]+Tabela48[TIN]</f>
        <v>0.4052985837146163</v>
      </c>
      <c r="B19" s="106">
        <f>(Tabela48[[#This Row],[ IUCTI]]/SUM( Tabela48[ [ IUCTI] ] ))</f>
        <v>1.4075964550585792E-2</v>
      </c>
      <c r="C19" s="106">
        <f>3*Tabela48[cUCTI]</f>
        <v>4.2227893651757373E-2</v>
      </c>
      <c r="D19" s="109" t="s">
        <v>1009</v>
      </c>
    </row>
    <row r="20" spans="1:4" x14ac:dyDescent="0.25">
      <c r="A20" s="106">
        <f>Tabela48[[#This Row],[UCN]]+Tabela48[TIN]</f>
        <v>5.3422930689610917E-3</v>
      </c>
      <c r="B20" s="106">
        <f>(Tabela48[[#This Row],[ IUCTI]]/SUM( Tabela48[ [ IUCTI] ] ))</f>
        <v>1.8553710987178224E-4</v>
      </c>
      <c r="C20" s="106">
        <f>3*Tabela48[cUCTI]</f>
        <v>5.5661132961534678E-4</v>
      </c>
      <c r="D20" s="110" t="s">
        <v>1010</v>
      </c>
    </row>
    <row r="21" spans="1:4" x14ac:dyDescent="0.25">
      <c r="A21" s="106">
        <f>Tabela48[[#This Row],[UCN]]+Tabela48[TIN]</f>
        <v>3.2081034324578372E-2</v>
      </c>
      <c r="B21" s="106">
        <f>(Tabela48[[#This Row],[ IUCTI]]/SUM( Tabela48[ [ IUCTI] ] ))</f>
        <v>1.1141699478941607E-3</v>
      </c>
      <c r="C21" s="106">
        <f>3*Tabela48[cUCTI]</f>
        <v>3.342509843682482E-3</v>
      </c>
      <c r="D21" s="109" t="s">
        <v>1011</v>
      </c>
    </row>
    <row r="22" spans="1:4" x14ac:dyDescent="0.25">
      <c r="A22" s="106">
        <f>Tabela48[[#This Row],[UCN]]+Tabela48[TIN]</f>
        <v>0.28640342742244568</v>
      </c>
      <c r="B22" s="106">
        <f>(Tabela48[[#This Row],[ IUCTI]]/SUM( Tabela48[ [ IUCTI] ] ))</f>
        <v>9.9467519837257972E-3</v>
      </c>
      <c r="C22" s="106">
        <f>3*Tabela48[cUCTI]</f>
        <v>2.984025595117739E-2</v>
      </c>
      <c r="D22" s="110" t="s">
        <v>1012</v>
      </c>
    </row>
    <row r="23" spans="1:4" x14ac:dyDescent="0.25">
      <c r="A23" s="106">
        <f>Tabela48[[#This Row],[UCN]]+Tabela48[TIN]</f>
        <v>0.10252267771899658</v>
      </c>
      <c r="B23" s="106">
        <f>(Tabela48[[#This Row],[ IUCTI]]/SUM( Tabela48[ [ IUCTI] ] ))</f>
        <v>3.5605986183752975E-3</v>
      </c>
      <c r="C23" s="106">
        <f>3*Tabela48[cUCTI]</f>
        <v>1.0681795855125893E-2</v>
      </c>
      <c r="D23" s="109" t="s">
        <v>455</v>
      </c>
    </row>
    <row r="24" spans="1:4" x14ac:dyDescent="0.25">
      <c r="A24" s="106">
        <f>Tabela48[[#This Row],[UCN]]+Tabela48[TIN]</f>
        <v>0.61725411584038214</v>
      </c>
      <c r="B24" s="106">
        <f>(Tabela48[[#This Row],[ IUCTI]]/SUM( Tabela48[ [ IUCTI] ] ))</f>
        <v>2.1437151281511035E-2</v>
      </c>
      <c r="C24" s="106">
        <f>3*Tabela48[cUCTI]</f>
        <v>6.4311453844533101E-2</v>
      </c>
      <c r="D24" s="110" t="s">
        <v>1013</v>
      </c>
    </row>
    <row r="25" spans="1:4" x14ac:dyDescent="0.25">
      <c r="A25" s="106">
        <f>Tabela48[[#This Row],[UCN]]+Tabela48[TIN]</f>
        <v>0.46441804549517857</v>
      </c>
      <c r="B25" s="106">
        <f>(Tabela48[[#This Row],[ IUCTI]]/SUM( Tabela48[ [ IUCTI] ] ))</f>
        <v>1.6129175397379323E-2</v>
      </c>
      <c r="C25" s="106">
        <f>3*Tabela48[cUCTI]</f>
        <v>4.8387526192137972E-2</v>
      </c>
      <c r="D25" s="109" t="s">
        <v>1014</v>
      </c>
    </row>
    <row r="26" spans="1:4" x14ac:dyDescent="0.25">
      <c r="A26" s="106">
        <f>Tabela48[[#This Row],[UCN]]+Tabela48[TIN]</f>
        <v>4.5881255293533825E-2</v>
      </c>
      <c r="B26" s="106">
        <f>(Tabela48[[#This Row],[ IUCTI]]/SUM( Tabela48[ [ IUCTI] ] ))</f>
        <v>1.593449740507614E-3</v>
      </c>
      <c r="C26" s="106">
        <f>3*Tabela48[cUCTI]</f>
        <v>4.7803492215228423E-3</v>
      </c>
      <c r="D26" s="110" t="s">
        <v>1015</v>
      </c>
    </row>
    <row r="27" spans="1:4" x14ac:dyDescent="0.25">
      <c r="A27" s="106">
        <f>Tabela48[[#This Row],[UCN]]+Tabela48[TIN]</f>
        <v>2.7071354870373838E-2</v>
      </c>
      <c r="B27" s="106">
        <f>(Tabela48[[#This Row],[ IUCTI]]/SUM( Tabela48[ [ IUCTI] ] ))</f>
        <v>9.4018446351153172E-4</v>
      </c>
      <c r="C27" s="106">
        <f>3*Tabela48[cUCTI]</f>
        <v>2.8205533905345951E-3</v>
      </c>
      <c r="D27" s="109" t="s">
        <v>1016</v>
      </c>
    </row>
    <row r="28" spans="1:4" x14ac:dyDescent="0.25">
      <c r="A28" s="106">
        <f>Tabela48[[#This Row],[UCN]]+Tabela48[TIN]</f>
        <v>2.4582842282033692E-2</v>
      </c>
      <c r="B28" s="106">
        <f>(Tabela48[[#This Row],[ IUCTI]]/SUM( Tabela48[ [ IUCTI] ] ))</f>
        <v>8.5375876062324606E-4</v>
      </c>
      <c r="C28" s="106">
        <f>3*Tabela48[cUCTI]</f>
        <v>2.561276281869738E-3</v>
      </c>
      <c r="D28" s="110" t="s">
        <v>1017</v>
      </c>
    </row>
    <row r="29" spans="1:4" x14ac:dyDescent="0.25">
      <c r="A29" s="106">
        <f>Tabela48[[#This Row],[UCN]]+Tabela48[TIN]</f>
        <v>0.33791963108568623</v>
      </c>
      <c r="B29" s="106">
        <f>(Tabela48[[#This Row],[ IUCTI]]/SUM( Tabela48[ [ IUCTI] ] ))</f>
        <v>1.1735902712797001E-2</v>
      </c>
      <c r="C29" s="106">
        <f>3*Tabela48[cUCTI]</f>
        <v>3.5207708138391004E-2</v>
      </c>
      <c r="D29" s="109" t="s">
        <v>1018</v>
      </c>
    </row>
    <row r="30" spans="1:4" x14ac:dyDescent="0.25">
      <c r="A30" s="106">
        <f>Tabela48[[#This Row],[UCN]]+Tabela48[TIN]</f>
        <v>0</v>
      </c>
      <c r="B30" s="106">
        <f>(Tabela48[[#This Row],[ IUCTI]]/SUM( Tabela48[ [ IUCTI] ] ))</f>
        <v>0</v>
      </c>
      <c r="C30" s="106">
        <f>3*Tabela48[cUCTI]</f>
        <v>0</v>
      </c>
      <c r="D30" s="110" t="s">
        <v>1019</v>
      </c>
    </row>
    <row r="31" spans="1:4" x14ac:dyDescent="0.25">
      <c r="A31" s="106">
        <f>Tabela48[[#This Row],[UCN]]+Tabela48[TIN]</f>
        <v>0</v>
      </c>
      <c r="B31" s="106">
        <f>(Tabela48[[#This Row],[ IUCTI]]/SUM( Tabela48[ [ IUCTI] ] ))</f>
        <v>0</v>
      </c>
      <c r="C31" s="106">
        <f>3*Tabela48[cUCTI]</f>
        <v>0</v>
      </c>
      <c r="D31" s="109" t="s">
        <v>1020</v>
      </c>
    </row>
    <row r="32" spans="1:4" x14ac:dyDescent="0.25">
      <c r="A32" s="106">
        <f>Tabela48[[#This Row],[UCN]]+Tabela48[TIN]</f>
        <v>0.17098580732674443</v>
      </c>
      <c r="B32" s="106">
        <f>(Tabela48[[#This Row],[ IUCTI]]/SUM( Tabela48[ [ IUCTI] ] ))</f>
        <v>5.9383137748126079E-3</v>
      </c>
      <c r="C32" s="106">
        <f>3*Tabela48[cUCTI]</f>
        <v>1.7814941324437825E-2</v>
      </c>
      <c r="D32" s="110" t="s">
        <v>484</v>
      </c>
    </row>
    <row r="33" spans="1:4" x14ac:dyDescent="0.25">
      <c r="A33" s="106">
        <f>Tabela48[[#This Row],[UCN]]+Tabela48[TIN]</f>
        <v>1.0325420998721955E-4</v>
      </c>
      <c r="B33" s="106">
        <f>(Tabela48[[#This Row],[ IUCTI]]/SUM( Tabela48[ [ IUCTI] ] ))</f>
        <v>3.5860046343074096E-6</v>
      </c>
      <c r="C33" s="106">
        <f>3*Tabela48[cUCTI]</f>
        <v>1.0758013902922229E-5</v>
      </c>
      <c r="D33" s="109" t="s">
        <v>527</v>
      </c>
    </row>
    <row r="34" spans="1:4" x14ac:dyDescent="0.25">
      <c r="A34" s="106">
        <f>Tabela48[[#This Row],[UCN]]+Tabela48[TIN]</f>
        <v>0.26074878840526267</v>
      </c>
      <c r="B34" s="106">
        <f>(Tabela48[[#This Row],[ IUCTI]]/SUM( Tabela48[ [ IUCTI] ] ))</f>
        <v>9.05576986862861E-3</v>
      </c>
      <c r="C34" s="106">
        <f>3*Tabela48[cUCTI]</f>
        <v>2.7167309605885828E-2</v>
      </c>
      <c r="D34" s="110" t="s">
        <v>1021</v>
      </c>
    </row>
    <row r="35" spans="1:4" x14ac:dyDescent="0.25">
      <c r="A35" s="106">
        <f>Tabela48[[#This Row],[UCN]]+Tabela48[TIN]</f>
        <v>1.6543396745531856E-4</v>
      </c>
      <c r="B35" s="106">
        <f>(Tabela48[[#This Row],[ IUCTI]]/SUM( Tabela48[ [ IUCTI] ] ))</f>
        <v>5.7454991330625996E-6</v>
      </c>
      <c r="C35" s="106">
        <f>3*Tabela48[cUCTI]</f>
        <v>1.7236497399187799E-5</v>
      </c>
      <c r="D35" s="109" t="s">
        <v>497</v>
      </c>
    </row>
    <row r="36" spans="1:4" x14ac:dyDescent="0.25">
      <c r="A36" s="106">
        <f>Tabela48[[#This Row],[UCN]]+Tabela48[TIN]</f>
        <v>0.51567988115005892</v>
      </c>
      <c r="B36" s="106">
        <f>(Tabela48[[#This Row],[ IUCTI]]/SUM( Tabela48[ [ IUCTI] ] ))</f>
        <v>1.7909491960202851E-2</v>
      </c>
      <c r="C36" s="106">
        <f>3*Tabela48[cUCTI]</f>
        <v>5.3728475880608556E-2</v>
      </c>
      <c r="D36" s="110" t="s">
        <v>570</v>
      </c>
    </row>
    <row r="37" spans="1:4" x14ac:dyDescent="0.25">
      <c r="A37" s="106">
        <f>Tabela48[[#This Row],[UCN]]+Tabela48[TIN]</f>
        <v>1</v>
      </c>
      <c r="B37" s="106">
        <f>(Tabela48[[#This Row],[ IUCTI]]/SUM( Tabela48[ [ IUCTI] ] ))</f>
        <v>3.4729863651576758E-2</v>
      </c>
      <c r="C37" s="106">
        <f>3*Tabela48[cUCTI]</f>
        <v>0.10418959095473027</v>
      </c>
      <c r="D37" s="109" t="s">
        <v>1022</v>
      </c>
    </row>
    <row r="38" spans="1:4" x14ac:dyDescent="0.25">
      <c r="A38" s="106">
        <f>Tabela48[[#This Row],[UCN]]+Tabela48[TIN]</f>
        <v>6.0891402831023657E-2</v>
      </c>
      <c r="B38" s="106">
        <f>(Tabela48[[#This Row],[ IUCTI]]/SUM( Tabela48[ [ IUCTI] ] ))</f>
        <v>2.1147501178746865E-3</v>
      </c>
      <c r="C38" s="106">
        <f>3*Tabela48[cUCTI]</f>
        <v>6.3442503536240598E-3</v>
      </c>
      <c r="D38" s="110" t="s">
        <v>1023</v>
      </c>
    </row>
    <row r="39" spans="1:4" x14ac:dyDescent="0.25">
      <c r="A39" s="106">
        <f>Tabela48[[#This Row],[UCN]]+Tabela48[TIN]</f>
        <v>0.74077427899901027</v>
      </c>
      <c r="B39" s="106">
        <f>(Tabela48[[#This Row],[ IUCTI]]/SUM( Tabela48[ [ IUCTI] ] ))</f>
        <v>2.5726989706230705E-2</v>
      </c>
      <c r="C39" s="106">
        <f>3*Tabela48[cUCTI]</f>
        <v>7.7180969118692114E-2</v>
      </c>
      <c r="D39" s="109" t="s">
        <v>1024</v>
      </c>
    </row>
    <row r="40" spans="1:4" x14ac:dyDescent="0.25">
      <c r="A40" s="106">
        <f>Tabela48[[#This Row],[UCN]]+Tabela48[TIN]</f>
        <v>0.55795870306108208</v>
      </c>
      <c r="B40" s="106">
        <f>(Tabela48[[#This Row],[ IUCTI]]/SUM( Tabela48[ [ IUCTI] ] ))</f>
        <v>1.9377829680521982E-2</v>
      </c>
      <c r="C40" s="106">
        <f>3*Tabela48[cUCTI]</f>
        <v>5.8133489041565942E-2</v>
      </c>
      <c r="D40" s="110" t="s">
        <v>887</v>
      </c>
    </row>
    <row r="41" spans="1:4" x14ac:dyDescent="0.25">
      <c r="A41" s="106">
        <f>Tabela48[[#This Row],[UCN]]+Tabela48[TIN]</f>
        <v>0.70721616221622208</v>
      </c>
      <c r="B41" s="106">
        <f>(Tabela48[[#This Row],[ IUCTI]]/SUM( Tabela48[ [ IUCTI] ] ))</f>
        <v>2.456152088596078E-2</v>
      </c>
      <c r="C41" s="106">
        <f>3*Tabela48[cUCTI]</f>
        <v>7.3684562657882341E-2</v>
      </c>
      <c r="D41" s="109" t="s">
        <v>591</v>
      </c>
    </row>
    <row r="42" spans="1:4" x14ac:dyDescent="0.25">
      <c r="A42" s="106">
        <f>Tabela48[[#This Row],[UCN]]+Tabela48[TIN]</f>
        <v>0.22934670558707926</v>
      </c>
      <c r="B42" s="106">
        <f>(Tabela48[[#This Row],[ IUCTI]]/SUM( Tabela48[ [ IUCTI] ] ))</f>
        <v>7.9651798139775791E-3</v>
      </c>
      <c r="C42" s="106">
        <f>3*Tabela48[cUCTI]</f>
        <v>2.3895539441932737E-2</v>
      </c>
      <c r="D42" s="110" t="s">
        <v>1025</v>
      </c>
    </row>
    <row r="43" spans="1:4" x14ac:dyDescent="0.25">
      <c r="A43" s="106">
        <f>Tabela48[[#This Row],[UCN]]+Tabela48[TIN]</f>
        <v>0</v>
      </c>
      <c r="B43" s="106">
        <f>(Tabela48[[#This Row],[ IUCTI]]/SUM( Tabela48[ [ IUCTI] ] ))</f>
        <v>0</v>
      </c>
      <c r="C43" s="106">
        <f>3*Tabela48[cUCTI]</f>
        <v>0</v>
      </c>
      <c r="D43" s="109" t="s">
        <v>1026</v>
      </c>
    </row>
    <row r="44" spans="1:4" x14ac:dyDescent="0.25">
      <c r="A44" s="106">
        <f>Tabela48[[#This Row],[UCN]]+Tabela48[TIN]</f>
        <v>2.1577440109869048E-2</v>
      </c>
      <c r="B44" s="106">
        <f>(Tabela48[[#This Row],[ IUCTI]]/SUM( Tabela48[ [ IUCTI] ] ))</f>
        <v>7.4938155296581542E-4</v>
      </c>
      <c r="C44" s="106">
        <f>3*Tabela48[cUCTI]</f>
        <v>2.2481446588974462E-3</v>
      </c>
      <c r="D44" s="110" t="s">
        <v>1027</v>
      </c>
    </row>
    <row r="45" spans="1:4" x14ac:dyDescent="0.25">
      <c r="A45" s="106">
        <f>Tabela48[[#This Row],[UCN]]+Tabela48[TIN]</f>
        <v>0</v>
      </c>
      <c r="B45" s="106">
        <f>(Tabela48[[#This Row],[ IUCTI]]/SUM( Tabela48[ [ IUCTI] ] ))</f>
        <v>0</v>
      </c>
      <c r="C45" s="106">
        <f>3*Tabela48[cUCTI]</f>
        <v>0</v>
      </c>
      <c r="D45" s="109" t="s">
        <v>1028</v>
      </c>
    </row>
    <row r="46" spans="1:4" x14ac:dyDescent="0.25">
      <c r="A46" s="106">
        <f>Tabela48[[#This Row],[UCN]]+Tabela48[TIN]</f>
        <v>0.70779830564353929</v>
      </c>
      <c r="B46" s="106">
        <f>(Tabela48[[#This Row],[ IUCTI]]/SUM( Tabela48[ [ IUCTI] ] ))</f>
        <v>2.458173864781717E-2</v>
      </c>
      <c r="C46" s="106">
        <f>3*Tabela48[cUCTI]</f>
        <v>7.3745215943451514E-2</v>
      </c>
      <c r="D46" s="110" t="s">
        <v>1029</v>
      </c>
    </row>
    <row r="47" spans="1:4" x14ac:dyDescent="0.25">
      <c r="A47" s="106">
        <f>Tabela48[[#This Row],[UCN]]+Tabela48[TIN]</f>
        <v>0</v>
      </c>
      <c r="B47" s="106">
        <f>(Tabela48[[#This Row],[ IUCTI]]/SUM( Tabela48[ [ IUCTI] ] ))</f>
        <v>0</v>
      </c>
      <c r="C47" s="106">
        <f>3*Tabela48[cUCTI]</f>
        <v>0</v>
      </c>
      <c r="D47" s="109" t="s">
        <v>1030</v>
      </c>
    </row>
    <row r="48" spans="1:4" x14ac:dyDescent="0.25">
      <c r="A48" s="106">
        <f>Tabela48[[#This Row],[UCN]]+Tabela48[TIN]</f>
        <v>0.77424497435481054</v>
      </c>
      <c r="B48" s="106">
        <f>(Tabela48[[#This Row],[ IUCTI]]/SUM( Tabela48[ [ IUCTI] ] ))</f>
        <v>2.6889422392261112E-2</v>
      </c>
      <c r="C48" s="106">
        <f>3*Tabela48[cUCTI]</f>
        <v>8.066826717678334E-2</v>
      </c>
      <c r="D48" s="110" t="s">
        <v>1031</v>
      </c>
    </row>
    <row r="49" spans="1:4" x14ac:dyDescent="0.25">
      <c r="A49" s="106">
        <f>Tabela48[[#This Row],[UCN]]+Tabela48[TIN]</f>
        <v>0.33614186508315597</v>
      </c>
      <c r="B49" s="106">
        <f>(Tabela48[[#This Row],[ IUCTI]]/SUM( Tabela48[ [ IUCTI] ] ))</f>
        <v>1.1674161141924716E-2</v>
      </c>
      <c r="C49" s="106">
        <f>3*Tabela48[cUCTI]</f>
        <v>3.5022483425774145E-2</v>
      </c>
      <c r="D49" s="109" t="s">
        <v>1032</v>
      </c>
    </row>
    <row r="50" spans="1:4" x14ac:dyDescent="0.25">
      <c r="A50" s="106">
        <f>Tabela48[[#This Row],[UCN]]+Tabela48[TIN]</f>
        <v>0</v>
      </c>
      <c r="B50" s="106">
        <f>(Tabela48[[#This Row],[ IUCTI]]/SUM( Tabela48[ [ IUCTI] ] ))</f>
        <v>0</v>
      </c>
      <c r="C50" s="106">
        <f>3*Tabela48[cUCTI]</f>
        <v>0</v>
      </c>
      <c r="D50" s="110" t="s">
        <v>1033</v>
      </c>
    </row>
    <row r="51" spans="1:4" x14ac:dyDescent="0.25">
      <c r="A51" s="106">
        <f>Tabela48[[#This Row],[UCN]]+Tabela48[TIN]</f>
        <v>0.19716796913740361</v>
      </c>
      <c r="B51" s="106">
        <f>(Tabela48[[#This Row],[ IUCTI]]/SUM( Tabela48[ [ IUCTI] ] ))</f>
        <v>6.8476166846003208E-3</v>
      </c>
      <c r="C51" s="106">
        <f>3*Tabela48[cUCTI]</f>
        <v>2.0542850053800962E-2</v>
      </c>
      <c r="D51" s="109" t="s">
        <v>1034</v>
      </c>
    </row>
    <row r="52" spans="1:4" x14ac:dyDescent="0.25">
      <c r="A52" s="106">
        <f>Tabela48[[#This Row],[UCN]]+Tabela48[TIN]</f>
        <v>8.8185705007577053E-2</v>
      </c>
      <c r="B52" s="106">
        <f>(Tabela48[[#This Row],[ IUCTI]]/SUM( Tabela48[ [ IUCTI] ] ))</f>
        <v>3.0626775109313205E-3</v>
      </c>
      <c r="C52" s="106">
        <f>3*Tabela48[cUCTI]</f>
        <v>9.1880325327939605E-3</v>
      </c>
      <c r="D52" s="110" t="s">
        <v>917</v>
      </c>
    </row>
    <row r="53" spans="1:4" x14ac:dyDescent="0.25">
      <c r="A53" s="106">
        <f>Tabela48[[#This Row],[UCN]]+Tabela48[TIN]</f>
        <v>0</v>
      </c>
      <c r="B53" s="106">
        <f>(Tabela48[[#This Row],[ IUCTI]]/SUM( Tabela48[ [ IUCTI] ] ))</f>
        <v>0</v>
      </c>
      <c r="C53" s="106">
        <f>3*Tabela48[cUCTI]</f>
        <v>0</v>
      </c>
      <c r="D53" s="109" t="s">
        <v>1035</v>
      </c>
    </row>
    <row r="54" spans="1:4" x14ac:dyDescent="0.25">
      <c r="A54" s="106">
        <f>Tabela48[[#This Row],[UCN]]+Tabela48[TIN]</f>
        <v>0</v>
      </c>
      <c r="B54" s="106">
        <f>(Tabela48[[#This Row],[ IUCTI]]/SUM( Tabela48[ [ IUCTI] ] ))</f>
        <v>0</v>
      </c>
      <c r="C54" s="106">
        <f>3*Tabela48[cUCTI]</f>
        <v>0</v>
      </c>
      <c r="D54" s="110" t="s">
        <v>1036</v>
      </c>
    </row>
    <row r="55" spans="1:4" x14ac:dyDescent="0.25">
      <c r="A55" s="106">
        <f>Tabela48[[#This Row],[UCN]]+Tabela48[TIN]</f>
        <v>0</v>
      </c>
      <c r="B55" s="106">
        <f>(Tabela48[[#This Row],[ IUCTI]]/SUM( Tabela48[ [ IUCTI] ] ))</f>
        <v>0</v>
      </c>
      <c r="C55" s="106">
        <f>3*Tabela48[cUCTI]</f>
        <v>0</v>
      </c>
      <c r="D55" s="109" t="s">
        <v>1037</v>
      </c>
    </row>
    <row r="56" spans="1:4" x14ac:dyDescent="0.25">
      <c r="A56" s="106">
        <f>Tabela48[[#This Row],[UCN]]+Tabela48[TIN]</f>
        <v>0</v>
      </c>
      <c r="B56" s="106">
        <f>(Tabela48[[#This Row],[ IUCTI]]/SUM( Tabela48[ [ IUCTI] ] ))</f>
        <v>0</v>
      </c>
      <c r="C56" s="106">
        <f>3*Tabela48[cUCTI]</f>
        <v>0</v>
      </c>
      <c r="D56" s="110" t="s">
        <v>1038</v>
      </c>
    </row>
    <row r="57" spans="1:4" x14ac:dyDescent="0.25">
      <c r="A57" s="106">
        <f>Tabela48[[#This Row],[UCN]]+Tabela48[TIN]</f>
        <v>0</v>
      </c>
      <c r="B57" s="106">
        <f>(Tabela48[[#This Row],[ IUCTI]]/SUM( Tabela48[ [ IUCTI] ] ))</f>
        <v>0</v>
      </c>
      <c r="C57" s="106">
        <f>3*Tabela48[cUCTI]</f>
        <v>0</v>
      </c>
      <c r="D57" s="109" t="s">
        <v>1039</v>
      </c>
    </row>
    <row r="58" spans="1:4" x14ac:dyDescent="0.25">
      <c r="A58" s="106">
        <f>Tabela48[[#This Row],[UCN]]+Tabela48[TIN]</f>
        <v>4.0578136057825539E-3</v>
      </c>
      <c r="B58" s="106">
        <f>(Tabela48[[#This Row],[ IUCTI]]/SUM( Tabela48[ [ IUCTI] ] ))</f>
        <v>1.4092731325234111E-4</v>
      </c>
      <c r="C58" s="106">
        <f>3*Tabela48[cUCTI]</f>
        <v>4.2278193975702334E-4</v>
      </c>
      <c r="D58" s="110" t="s">
        <v>1040</v>
      </c>
    </row>
    <row r="59" spans="1:4" x14ac:dyDescent="0.25">
      <c r="A59" s="106">
        <f>Tabela48[[#This Row],[UCN]]+Tabela48[TIN]</f>
        <v>0</v>
      </c>
      <c r="B59" s="106">
        <f>(Tabela48[[#This Row],[ IUCTI]]/SUM( Tabela48[ [ IUCTI] ] ))</f>
        <v>0</v>
      </c>
      <c r="C59" s="106">
        <f>3*Tabela48[cUCTI]</f>
        <v>0</v>
      </c>
      <c r="D59" s="109" t="s">
        <v>1041</v>
      </c>
    </row>
    <row r="60" spans="1:4" x14ac:dyDescent="0.25">
      <c r="A60" s="106">
        <f>Tabela48[[#This Row],[UCN]]+Tabela48[TIN]</f>
        <v>0</v>
      </c>
      <c r="B60" s="106">
        <f>(Tabela48[[#This Row],[ IUCTI]]/SUM( Tabela48[ [ IUCTI] ] ))</f>
        <v>0</v>
      </c>
      <c r="C60" s="106">
        <f>3*Tabela48[cUCTI]</f>
        <v>0</v>
      </c>
      <c r="D60" s="110" t="s">
        <v>1042</v>
      </c>
    </row>
    <row r="61" spans="1:4" x14ac:dyDescent="0.25">
      <c r="A61" s="106">
        <f>Tabela48[[#This Row],[UCN]]+Tabela48[TIN]</f>
        <v>0.18552263834546776</v>
      </c>
      <c r="B61" s="106">
        <f>(Tabela48[[#This Row],[ IUCTI]]/SUM( Tabela48[ [ IUCTI] ] ))</f>
        <v>6.4431759340188802E-3</v>
      </c>
      <c r="C61" s="106">
        <f>3*Tabela48[cUCTI]</f>
        <v>1.9329527802056642E-2</v>
      </c>
      <c r="D61" s="109" t="s">
        <v>1043</v>
      </c>
    </row>
    <row r="62" spans="1:4" x14ac:dyDescent="0.25">
      <c r="A62" s="106">
        <f>Tabela48[[#This Row],[UCN]]+Tabela48[TIN]</f>
        <v>1.3960189690144551</v>
      </c>
      <c r="B62" s="106">
        <f>(Tabela48[[#This Row],[ IUCTI]]/SUM( Tabela48[ [ IUCTI] ] ))</f>
        <v>4.8483548448886783E-2</v>
      </c>
      <c r="C62" s="106">
        <f>3*Tabela48[cUCTI]</f>
        <v>0.14545064534666036</v>
      </c>
      <c r="D62" s="110" t="s">
        <v>931</v>
      </c>
    </row>
    <row r="63" spans="1:4" x14ac:dyDescent="0.25">
      <c r="A63" s="106">
        <f>Tabela48[[#This Row],[UCN]]+Tabela48[TIN]</f>
        <v>0</v>
      </c>
      <c r="B63" s="106">
        <f>(Tabela48[[#This Row],[ IUCTI]]/SUM( Tabela48[ [ IUCTI] ] ))</f>
        <v>0</v>
      </c>
      <c r="C63" s="106">
        <f>3*Tabela48[cUCTI]</f>
        <v>0</v>
      </c>
      <c r="D63" s="109" t="s">
        <v>1044</v>
      </c>
    </row>
    <row r="64" spans="1:4" x14ac:dyDescent="0.25">
      <c r="A64" s="106">
        <f>Tabela48[[#This Row],[UCN]]+Tabela48[TIN]</f>
        <v>0</v>
      </c>
      <c r="B64" s="106">
        <f>(Tabela48[[#This Row],[ IUCTI]]/SUM( Tabela48[ [ IUCTI] ] ))</f>
        <v>0</v>
      </c>
      <c r="C64" s="106">
        <f>3*Tabela48[cUCTI]</f>
        <v>0</v>
      </c>
      <c r="D64" s="110" t="s">
        <v>1045</v>
      </c>
    </row>
    <row r="65" spans="1:4" x14ac:dyDescent="0.25">
      <c r="A65" s="106">
        <f>Tabela48[[#This Row],[UCN]]+Tabela48[TIN]</f>
        <v>0</v>
      </c>
      <c r="B65" s="106">
        <f>(Tabela48[[#This Row],[ IUCTI]]/SUM( Tabela48[ [ IUCTI] ] ))</f>
        <v>0</v>
      </c>
      <c r="C65" s="106">
        <f>3*Tabela48[cUCTI]</f>
        <v>0</v>
      </c>
      <c r="D65" s="109" t="s">
        <v>1046</v>
      </c>
    </row>
    <row r="66" spans="1:4" x14ac:dyDescent="0.25">
      <c r="A66" s="106">
        <f>Tabela48[[#This Row],[UCN]]+Tabela48[TIN]</f>
        <v>0.21515632620634662</v>
      </c>
      <c r="B66" s="106">
        <f>(Tabela48[[#This Row],[ IUCTI]]/SUM( Tabela48[ [ IUCTI] ] ))</f>
        <v>7.4723498729205888E-3</v>
      </c>
      <c r="C66" s="106">
        <f>3*Tabela48[cUCTI]</f>
        <v>2.2417049618761765E-2</v>
      </c>
      <c r="D66" s="110" t="s">
        <v>944</v>
      </c>
    </row>
    <row r="67" spans="1:4" x14ac:dyDescent="0.25">
      <c r="A67" s="106">
        <f>Tabela48[[#This Row],[UCN]]+Tabela48[TIN]</f>
        <v>0.12724488169679893</v>
      </c>
      <c r="B67" s="106">
        <f>(Tabela48[[#This Row],[ IUCTI]]/SUM( Tabela48[ [ IUCTI] ] ))</f>
        <v>4.4191973916908418E-3</v>
      </c>
      <c r="C67" s="106">
        <f>3*Tabela48[cUCTI]</f>
        <v>1.3257592175072525E-2</v>
      </c>
      <c r="D67" s="109" t="s">
        <v>1047</v>
      </c>
    </row>
    <row r="68" spans="1:4" x14ac:dyDescent="0.25">
      <c r="A68" s="106">
        <f>Tabela48[[#This Row],[UCN]]+Tabela48[TIN]</f>
        <v>0.50590795490261486</v>
      </c>
      <c r="B68" s="106">
        <f>(Tabela48[[#This Row],[ IUCTI]]/SUM( Tabela48[ [ IUCTI] ] ))</f>
        <v>1.7570114294015855E-2</v>
      </c>
      <c r="C68" s="106">
        <f>3*Tabela48[cUCTI]</f>
        <v>5.2710342882047567E-2</v>
      </c>
      <c r="D68" s="110" t="s">
        <v>602</v>
      </c>
    </row>
    <row r="69" spans="1:4" x14ac:dyDescent="0.25">
      <c r="A69" s="106">
        <f>Tabela48[[#This Row],[UCN]]+Tabela48[TIN]</f>
        <v>0.32518291694802315</v>
      </c>
      <c r="B69" s="106">
        <f>(Tabela48[[#This Row],[ IUCTI]]/SUM( Tabela48[ [ IUCTI] ] ))</f>
        <v>1.1293558367426852E-2</v>
      </c>
      <c r="C69" s="106">
        <f>3*Tabela48[cUCTI]</f>
        <v>3.3880675102280558E-2</v>
      </c>
      <c r="D69" s="109" t="s">
        <v>1048</v>
      </c>
    </row>
    <row r="70" spans="1:4" x14ac:dyDescent="0.25">
      <c r="A70" s="106">
        <f>Tabela48[[#This Row],[UCN]]+Tabela48[TIN]</f>
        <v>4.9949293169630115E-6</v>
      </c>
      <c r="B70" s="106">
        <f>(Tabela48[[#This Row],[ IUCTI]]/SUM( Tabela48[ [ IUCTI] ] ))</f>
        <v>1.734732141273888E-7</v>
      </c>
      <c r="C70" s="106">
        <f>3*Tabela48[cUCTI]</f>
        <v>5.2041964238216636E-7</v>
      </c>
      <c r="D70" s="110" t="s">
        <v>1049</v>
      </c>
    </row>
    <row r="71" spans="1:4" x14ac:dyDescent="0.25">
      <c r="A71" s="106">
        <f>Tabela48[[#This Row],[UCN]]+Tabela48[TIN]</f>
        <v>0.31025180077618475</v>
      </c>
      <c r="B71" s="106">
        <f>(Tabela48[[#This Row],[ IUCTI]]/SUM( Tabela48[ [ IUCTI] ] ))</f>
        <v>1.0775002738613051E-2</v>
      </c>
      <c r="C71" s="106">
        <f>3*Tabela48[cUCTI]</f>
        <v>3.2325008215839154E-2</v>
      </c>
      <c r="D71" s="109" t="s">
        <v>1050</v>
      </c>
    </row>
    <row r="72" spans="1:4" x14ac:dyDescent="0.25">
      <c r="A72" s="106">
        <f>Tabela48[[#This Row],[UCN]]+Tabela48[TIN]</f>
        <v>0</v>
      </c>
      <c r="B72" s="106">
        <f>(Tabela48[[#This Row],[ IUCTI]]/SUM( Tabela48[ [ IUCTI] ] ))</f>
        <v>0</v>
      </c>
      <c r="C72" s="106">
        <f>3*Tabela48[cUCTI]</f>
        <v>0</v>
      </c>
      <c r="D72" s="110" t="s">
        <v>1051</v>
      </c>
    </row>
    <row r="73" spans="1:4" x14ac:dyDescent="0.25">
      <c r="A73" s="106">
        <f>Tabela48[[#This Row],[UCN]]+Tabela48[TIN]</f>
        <v>5.8239341638525371E-2</v>
      </c>
      <c r="B73" s="106">
        <f>(Tabela48[[#This Row],[ IUCTI]]/SUM( Tabela48[ [ IUCTI] ] ))</f>
        <v>2.0226443942635828E-3</v>
      </c>
      <c r="C73" s="106">
        <f>3*Tabela48[cUCTI]</f>
        <v>6.0679331827907489E-3</v>
      </c>
      <c r="D73" s="109" t="s">
        <v>1052</v>
      </c>
    </row>
    <row r="74" spans="1:4" x14ac:dyDescent="0.25">
      <c r="A74" s="106">
        <f>Tabela48[[#This Row],[UCN]]+Tabela48[TIN]</f>
        <v>0.12178542291893189</v>
      </c>
      <c r="B74" s="106">
        <f>(Tabela48[[#This Row],[ IUCTI]]/SUM( Tabela48[ [ IUCTI] ] ))</f>
        <v>4.2295911327241151E-3</v>
      </c>
      <c r="C74" s="106">
        <f>3*Tabela48[cUCTI]</f>
        <v>1.2688773398172346E-2</v>
      </c>
      <c r="D74" s="110" t="s">
        <v>1053</v>
      </c>
    </row>
    <row r="75" spans="1:4" x14ac:dyDescent="0.25">
      <c r="A75" s="106">
        <f>Tabela48[[#This Row],[UCN]]+Tabela48[TIN]</f>
        <v>0.12773279483501579</v>
      </c>
      <c r="B75" s="106">
        <f>(Tabela48[[#This Row],[ IUCTI]]/SUM( Tabela48[ [ IUCTI] ] ))</f>
        <v>4.4361425484549261E-3</v>
      </c>
      <c r="C75" s="106">
        <f>3*Tabela48[cUCTI]</f>
        <v>1.3308427645364778E-2</v>
      </c>
      <c r="D75" s="109" t="s">
        <v>1054</v>
      </c>
    </row>
    <row r="76" spans="1:4" x14ac:dyDescent="0.25">
      <c r="A76" s="106">
        <f>Tabela48[[#This Row],[UCN]]+Tabela48[TIN]</f>
        <v>2.8848598873465981E-3</v>
      </c>
      <c r="B76" s="106">
        <f>(Tabela48[[#This Row],[ IUCTI]]/SUM( Tabela48[ [ IUCTI] ] ))</f>
        <v>1.0019079054145043E-4</v>
      </c>
      <c r="C76" s="106">
        <f>3*Tabela48[cUCTI]</f>
        <v>3.0057237162435128E-4</v>
      </c>
      <c r="D76" s="110" t="s">
        <v>587</v>
      </c>
    </row>
    <row r="77" spans="1:4" x14ac:dyDescent="0.25">
      <c r="A77" s="106">
        <f>Tabela48[[#This Row],[UCN]]+Tabela48[TIN]</f>
        <v>0</v>
      </c>
      <c r="B77" s="106">
        <f>(Tabela48[[#This Row],[ IUCTI]]/SUM( Tabela48[ [ IUCTI] ] ))</f>
        <v>0</v>
      </c>
      <c r="C77" s="106">
        <f>3*Tabela48[cUCTI]</f>
        <v>0</v>
      </c>
      <c r="D77" s="109" t="s">
        <v>1055</v>
      </c>
    </row>
    <row r="78" spans="1:4" x14ac:dyDescent="0.25">
      <c r="A78" s="106">
        <f>Tabela48[[#This Row],[UCN]]+Tabela48[TIN]</f>
        <v>0.2596636725332791</v>
      </c>
      <c r="B78" s="106">
        <f>(Tabela48[[#This Row],[ IUCTI]]/SUM( Tabela48[ [ IUCTI] ] ))</f>
        <v>9.0180839423484593E-3</v>
      </c>
      <c r="C78" s="106">
        <f>3*Tabela48[cUCTI]</f>
        <v>2.7054251827045378E-2</v>
      </c>
      <c r="D78" s="110" t="s">
        <v>493</v>
      </c>
    </row>
    <row r="79" spans="1:4" x14ac:dyDescent="0.25">
      <c r="A79" s="106">
        <f>Tabela48[[#This Row],[UCN]]+Tabela48[TIN]</f>
        <v>0</v>
      </c>
      <c r="B79" s="106">
        <f>(Tabela48[[#This Row],[ IUCTI]]/SUM( Tabela48[ [ IUCTI] ] ))</f>
        <v>0</v>
      </c>
      <c r="C79" s="106">
        <f>3*Tabela48[cUCTI]</f>
        <v>0</v>
      </c>
      <c r="D79" s="109" t="s">
        <v>1056</v>
      </c>
    </row>
    <row r="80" spans="1:4" x14ac:dyDescent="0.25">
      <c r="A80" s="106">
        <f>Tabela48[[#This Row],[UCN]]+Tabela48[TIN]</f>
        <v>1.0440598315673694E-2</v>
      </c>
      <c r="B80" s="106">
        <f>(Tabela48[[#This Row],[ IUCTI]]/SUM( Tabela48[ [ IUCTI] ] ))</f>
        <v>3.6260055594422932E-4</v>
      </c>
      <c r="C80" s="106">
        <f>3*Tabela48[cUCTI]</f>
        <v>1.087801667832688E-3</v>
      </c>
      <c r="D80" s="110" t="s">
        <v>531</v>
      </c>
    </row>
    <row r="81" spans="1:4" x14ac:dyDescent="0.25">
      <c r="A81" s="106">
        <f>Tabela48[[#This Row],[UCN]]+Tabela48[TIN]</f>
        <v>0</v>
      </c>
      <c r="B81" s="106">
        <f>(Tabela48[[#This Row],[ IUCTI]]/SUM( Tabela48[ [ IUCTI] ] ))</f>
        <v>0</v>
      </c>
      <c r="C81" s="106">
        <f>3*Tabela48[cUCTI]</f>
        <v>0</v>
      </c>
      <c r="D81" s="109" t="s">
        <v>1057</v>
      </c>
    </row>
    <row r="82" spans="1:4" x14ac:dyDescent="0.25">
      <c r="A82" s="106">
        <f>Tabela48[[#This Row],[UCN]]+Tabela48[TIN]</f>
        <v>0.21448077458056755</v>
      </c>
      <c r="B82" s="106">
        <f>(Tabela48[[#This Row],[ IUCTI]]/SUM( Tabela48[ [ IUCTI] ] ))</f>
        <v>7.4488880570676803E-3</v>
      </c>
      <c r="C82" s="106">
        <f>3*Tabela48[cUCTI]</f>
        <v>2.234666417120304E-2</v>
      </c>
      <c r="D82" s="110" t="s">
        <v>1058</v>
      </c>
    </row>
    <row r="83" spans="1:4" x14ac:dyDescent="0.25">
      <c r="A83" s="106">
        <f>Tabela48[[#This Row],[UCN]]+Tabela48[TIN]</f>
        <v>0.7050591403934211</v>
      </c>
      <c r="B83" s="106">
        <f>(Tabela48[[#This Row],[ IUCTI]]/SUM( Tabela48[ [ IUCTI] ] ))</f>
        <v>2.4486607812161429E-2</v>
      </c>
      <c r="C83" s="106">
        <f>3*Tabela48[cUCTI]</f>
        <v>7.3459823436484287E-2</v>
      </c>
      <c r="D83" s="109" t="s">
        <v>1059</v>
      </c>
    </row>
    <row r="84" spans="1:4" x14ac:dyDescent="0.25">
      <c r="A84" s="106">
        <f>Tabela48[[#This Row],[UCN]]+Tabela48[TIN]</f>
        <v>0</v>
      </c>
      <c r="B84" s="106">
        <f>(Tabela48[[#This Row],[ IUCTI]]/SUM( Tabela48[ [ IUCTI] ] ))</f>
        <v>0</v>
      </c>
      <c r="C84" s="106">
        <f>3*Tabela48[cUCTI]</f>
        <v>0</v>
      </c>
      <c r="D84" s="110" t="s">
        <v>1060</v>
      </c>
    </row>
    <row r="85" spans="1:4" x14ac:dyDescent="0.25">
      <c r="A85" s="106">
        <f>Tabela48[[#This Row],[UCN]]+Tabela48[TIN]</f>
        <v>0</v>
      </c>
      <c r="B85" s="106">
        <f>(Tabela48[[#This Row],[ IUCTI]]/SUM( Tabela48[ [ IUCTI] ] ))</f>
        <v>0</v>
      </c>
      <c r="C85" s="106">
        <f>3*Tabela48[cUCTI]</f>
        <v>0</v>
      </c>
      <c r="D85" s="109" t="s">
        <v>1061</v>
      </c>
    </row>
    <row r="86" spans="1:4" x14ac:dyDescent="0.25">
      <c r="A86" s="106">
        <f>Tabela48[[#This Row],[UCN]]+Tabela48[TIN]</f>
        <v>0.58674341705278499</v>
      </c>
      <c r="B86" s="106">
        <f>(Tabela48[[#This Row],[ IUCTI]]/SUM( Tabela48[ [ IUCTI] ] ))</f>
        <v>2.0377518872703459E-2</v>
      </c>
      <c r="C86" s="106">
        <f>3*Tabela48[cUCTI]</f>
        <v>6.1132556618110373E-2</v>
      </c>
      <c r="D86" s="110" t="s">
        <v>1062</v>
      </c>
    </row>
    <row r="87" spans="1:4" x14ac:dyDescent="0.25">
      <c r="A87" s="106">
        <f>Tabela48[[#This Row],[UCN]]+Tabela48[TIN]</f>
        <v>1.1442476746767722E-2</v>
      </c>
      <c r="B87" s="106">
        <f>(Tabela48[[#This Row],[ IUCTI]]/SUM( Tabela48[ [ IUCTI] ] ))</f>
        <v>3.9739565725158057E-4</v>
      </c>
      <c r="C87" s="106">
        <f>3*Tabela48[cUCTI]</f>
        <v>1.1921869717547418E-3</v>
      </c>
      <c r="D87" s="109" t="s">
        <v>489</v>
      </c>
    </row>
    <row r="88" spans="1:4" x14ac:dyDescent="0.25">
      <c r="A88" s="106">
        <f>Tabela48[[#This Row],[UCN]]+Tabela48[TIN]</f>
        <v>0</v>
      </c>
      <c r="B88" s="106">
        <f>(Tabela48[[#This Row],[ IUCTI]]/SUM( Tabela48[ [ IUCTI] ] ))</f>
        <v>0</v>
      </c>
      <c r="C88" s="106">
        <f>3*Tabela48[cUCTI]</f>
        <v>0</v>
      </c>
      <c r="D88" s="110" t="s">
        <v>1063</v>
      </c>
    </row>
    <row r="89" spans="1:4" x14ac:dyDescent="0.25">
      <c r="A89" s="106">
        <f>Tabela48[[#This Row],[UCN]]+Tabela48[TIN]</f>
        <v>0.57198106742581889</v>
      </c>
      <c r="B89" s="106">
        <f>(Tabela48[[#This Row],[ IUCTI]]/SUM( Tabela48[ [ IUCTI] ] ))</f>
        <v>1.9864824482982022E-2</v>
      </c>
      <c r="C89" s="106">
        <f>3*Tabela48[cUCTI]</f>
        <v>5.959447344894607E-2</v>
      </c>
      <c r="D89" s="109" t="s">
        <v>475</v>
      </c>
    </row>
    <row r="90" spans="1:4" x14ac:dyDescent="0.25">
      <c r="A90" s="106">
        <f>Tabela48[[#This Row],[UCN]]+Tabela48[TIN]</f>
        <v>1</v>
      </c>
      <c r="B90" s="106">
        <f>(Tabela48[[#This Row],[ IUCTI]]/SUM( Tabela48[ [ IUCTI] ] ))</f>
        <v>3.4729863651576758E-2</v>
      </c>
      <c r="C90" s="106">
        <f>3*Tabela48[cUCTI]</f>
        <v>0.10418959095473027</v>
      </c>
      <c r="D90" s="110" t="s">
        <v>1064</v>
      </c>
    </row>
    <row r="91" spans="1:4" x14ac:dyDescent="0.25">
      <c r="A91" s="106">
        <f>Tabela48[[#This Row],[UCN]]+Tabela48[TIN]</f>
        <v>3.543037186557324E-2</v>
      </c>
      <c r="B91" s="106">
        <f>(Tabela48[[#This Row],[ IUCTI]]/SUM( Tabela48[ [ IUCTI] ] ))</f>
        <v>1.2304919840160197E-3</v>
      </c>
      <c r="C91" s="106">
        <f>3*Tabela48[cUCTI]</f>
        <v>3.6914759520480589E-3</v>
      </c>
      <c r="D91" s="109" t="s">
        <v>1065</v>
      </c>
    </row>
    <row r="92" spans="1:4" x14ac:dyDescent="0.25">
      <c r="A92" s="106">
        <f>Tabela48[[#This Row],[UCN]]+Tabela48[TIN]</f>
        <v>0</v>
      </c>
      <c r="B92" s="106">
        <f>(Tabela48[[#This Row],[ IUCTI]]/SUM( Tabela48[ [ IUCTI] ] ))</f>
        <v>0</v>
      </c>
      <c r="C92" s="106">
        <f>3*Tabela48[cUCTI]</f>
        <v>0</v>
      </c>
      <c r="D92" s="110" t="s">
        <v>1066</v>
      </c>
    </row>
    <row r="93" spans="1:4" x14ac:dyDescent="0.25">
      <c r="A93" s="106">
        <f>Tabela48[[#This Row],[UCN]]+Tabela48[TIN]</f>
        <v>0.26957143605520095</v>
      </c>
      <c r="B93" s="106">
        <f>(Tabela48[[#This Row],[ IUCTI]]/SUM( Tabela48[ [ IUCTI] ] ))</f>
        <v>9.3621792185568705E-3</v>
      </c>
      <c r="C93" s="106">
        <f>3*Tabela48[cUCTI]</f>
        <v>2.808653765567061E-2</v>
      </c>
      <c r="D93" s="109" t="s">
        <v>873</v>
      </c>
    </row>
    <row r="94" spans="1:4" x14ac:dyDescent="0.25">
      <c r="A94" s="106">
        <f>Tabela48[[#This Row],[UCN]]+Tabela48[TIN]</f>
        <v>1.5247016274981857E-4</v>
      </c>
      <c r="B94" s="106">
        <f>(Tabela48[[#This Row],[ IUCTI]]/SUM( Tabela48[ [ IUCTI] ] ))</f>
        <v>5.295267963234916E-6</v>
      </c>
      <c r="C94" s="106">
        <f>3*Tabela48[cUCTI]</f>
        <v>1.5885803889704747E-5</v>
      </c>
      <c r="D94" s="110" t="s">
        <v>1067</v>
      </c>
    </row>
    <row r="95" spans="1:4" x14ac:dyDescent="0.25">
      <c r="A95" s="106">
        <f>Tabela48[[#This Row],[UCN]]+Tabela48[TIN]</f>
        <v>0.68703452230823014</v>
      </c>
      <c r="B95" s="106">
        <f>(Tabela48[[#This Row],[ IUCTI]]/SUM( Tabela48[ [ IUCTI] ] ))</f>
        <v>2.3860615283691003E-2</v>
      </c>
      <c r="C95" s="106">
        <f>3*Tabela48[cUCTI]</f>
        <v>7.1581845851073009E-2</v>
      </c>
      <c r="D95" s="109" t="s">
        <v>1068</v>
      </c>
    </row>
    <row r="96" spans="1:4" x14ac:dyDescent="0.25">
      <c r="A96" s="106">
        <f>Tabela48[[#This Row],[UCN]]+Tabela48[TIN]</f>
        <v>1.1146690945429251E-2</v>
      </c>
      <c r="B96" s="106">
        <f>(Tabela48[[#This Row],[ IUCTI]]/SUM( Tabela48[ [ IUCTI] ] ))</f>
        <v>3.8712305670102307E-4</v>
      </c>
      <c r="C96" s="106">
        <f>3*Tabela48[cUCTI]</f>
        <v>1.1613691701030692E-3</v>
      </c>
      <c r="D96" s="110" t="s">
        <v>1069</v>
      </c>
    </row>
    <row r="97" spans="1:4" x14ac:dyDescent="0.25">
      <c r="A97" s="106">
        <f>Tabela48[[#This Row],[UCN]]+Tabela48[TIN]</f>
        <v>0.23115621484975252</v>
      </c>
      <c r="B97" s="106">
        <f>(Tabela48[[#This Row],[ IUCTI]]/SUM( Tabela48[ [ IUCTI] ] ))</f>
        <v>8.0280238239464861E-3</v>
      </c>
      <c r="C97" s="106">
        <f>3*Tabela48[cUCTI]</f>
        <v>2.4084071471839458E-2</v>
      </c>
      <c r="D97" s="109" t="s">
        <v>552</v>
      </c>
    </row>
    <row r="98" spans="1:4" x14ac:dyDescent="0.25">
      <c r="A98" s="106">
        <f>Tabela48[[#This Row],[UCN]]+Tabela48[TIN]</f>
        <v>0</v>
      </c>
      <c r="B98" s="106">
        <f>(Tabela48[[#This Row],[ IUCTI]]/SUM( Tabela48[ [ IUCTI] ] ))</f>
        <v>0</v>
      </c>
      <c r="C98" s="106">
        <f>3*Tabela48[cUCTI]</f>
        <v>0</v>
      </c>
      <c r="D98" s="110" t="s">
        <v>1070</v>
      </c>
    </row>
    <row r="99" spans="1:4" x14ac:dyDescent="0.25">
      <c r="A99" s="106">
        <f>Tabela48[[#This Row],[UCN]]+Tabela48[TIN]</f>
        <v>5.6219080123124487E-2</v>
      </c>
      <c r="B99" s="106">
        <f>(Tabela48[[#This Row],[ IUCTI]]/SUM( Tabela48[ [ IUCTI] ] ))</f>
        <v>1.9524809872931825E-3</v>
      </c>
      <c r="C99" s="106">
        <f>3*Tabela48[cUCTI]</f>
        <v>5.8574429618795474E-3</v>
      </c>
      <c r="D99" s="109" t="s">
        <v>728</v>
      </c>
    </row>
    <row r="100" spans="1:4" x14ac:dyDescent="0.25">
      <c r="A100" s="106">
        <f>Tabela48[[#This Row],[UCN]]+Tabela48[TIN]</f>
        <v>0.19955395063200826</v>
      </c>
      <c r="B100" s="106">
        <f>(Tabela48[[#This Row],[ IUCTI]]/SUM( Tabela48[ [ IUCTI] ] ))</f>
        <v>6.9304814965831258E-3</v>
      </c>
      <c r="C100" s="106">
        <f>3*Tabela48[cUCTI]</f>
        <v>2.0791444489749379E-2</v>
      </c>
      <c r="D100" s="110" t="s">
        <v>1071</v>
      </c>
    </row>
    <row r="101" spans="1:4" x14ac:dyDescent="0.25">
      <c r="A101" s="106">
        <f>Tabela48[[#This Row],[UCN]]+Tabela48[TIN]</f>
        <v>0.26978318601543327</v>
      </c>
      <c r="B101" s="106">
        <f>(Tabela48[[#This Row],[ IUCTI]]/SUM( Tabela48[ [ IUCTI] ] ))</f>
        <v>9.3695332658039667E-3</v>
      </c>
      <c r="C101" s="106">
        <f>3*Tabela48[cUCTI]</f>
        <v>2.8108599797411898E-2</v>
      </c>
      <c r="D101" s="109" t="s">
        <v>1072</v>
      </c>
    </row>
    <row r="102" spans="1:4" x14ac:dyDescent="0.25">
      <c r="A102" s="106">
        <f>Tabela48[[#This Row],[UCN]]+Tabela48[TIN]</f>
        <v>0</v>
      </c>
      <c r="B102" s="106">
        <f>(Tabela48[[#This Row],[ IUCTI]]/SUM( Tabela48[ [ IUCTI] ] ))</f>
        <v>0</v>
      </c>
      <c r="C102" s="106">
        <f>3*Tabela48[cUCTI]</f>
        <v>0</v>
      </c>
      <c r="D102" s="110" t="s">
        <v>1073</v>
      </c>
    </row>
    <row r="103" spans="1:4" x14ac:dyDescent="0.25">
      <c r="A103" s="106">
        <f>Tabela48[[#This Row],[UCN]]+Tabela48[TIN]</f>
        <v>0.13021557424207866</v>
      </c>
      <c r="B103" s="106">
        <f>(Tabela48[[#This Row],[ IUCTI]]/SUM( Tabela48[ [ IUCTI] ] ))</f>
        <v>4.5223691387391626E-3</v>
      </c>
      <c r="C103" s="106">
        <f>3*Tabela48[cUCTI]</f>
        <v>1.3567107416217488E-2</v>
      </c>
      <c r="D103" s="109" t="s">
        <v>1074</v>
      </c>
    </row>
    <row r="104" spans="1:4" x14ac:dyDescent="0.25">
      <c r="A104" s="106">
        <f>Tabela48[[#This Row],[UCN]]+Tabela48[TIN]</f>
        <v>0.37549830004857276</v>
      </c>
      <c r="B104" s="106">
        <f>(Tabela48[[#This Row],[ IUCTI]]/SUM( Tabela48[ [ IUCTI] ] ))</f>
        <v>1.3041004762085789E-2</v>
      </c>
      <c r="C104" s="106">
        <f>3*Tabela48[cUCTI]</f>
        <v>3.9123014286257363E-2</v>
      </c>
      <c r="D104" s="110" t="s">
        <v>1075</v>
      </c>
    </row>
    <row r="105" spans="1:4" x14ac:dyDescent="0.25">
      <c r="A105" s="106">
        <f>Tabela48[[#This Row],[UCN]]+Tabela48[TIN]</f>
        <v>0.12915481324130468</v>
      </c>
      <c r="B105" s="106">
        <f>(Tabela48[[#This Row],[ IUCTI]]/SUM( Tabela48[ [ IUCTI] ] ))</f>
        <v>4.4855290538153717E-3</v>
      </c>
      <c r="C105" s="106">
        <f>3*Tabela48[cUCTI]</f>
        <v>1.3456587161446116E-2</v>
      </c>
      <c r="D105" s="109" t="s">
        <v>1076</v>
      </c>
    </row>
    <row r="106" spans="1:4" x14ac:dyDescent="0.25">
      <c r="A106" s="106">
        <f>Tabela48[[#This Row],[UCN]]+Tabela48[TIN]</f>
        <v>0</v>
      </c>
      <c r="B106" s="106">
        <f>(Tabela48[[#This Row],[ IUCTI]]/SUM( Tabela48[ [ IUCTI] ] ))</f>
        <v>0</v>
      </c>
      <c r="C106" s="106">
        <f>3*Tabela48[cUCTI]</f>
        <v>0</v>
      </c>
      <c r="D106" s="110" t="s">
        <v>1077</v>
      </c>
    </row>
    <row r="107" spans="1:4" x14ac:dyDescent="0.25">
      <c r="A107" s="106">
        <f>Tabela48[[#This Row],[UCN]]+Tabela48[TIN]</f>
        <v>0.64689535013633948</v>
      </c>
      <c r="B107" s="106">
        <f>(Tabela48[[#This Row],[ IUCTI]]/SUM( Tabela48[ [ IUCTI] ] ))</f>
        <v>2.2466587307074074E-2</v>
      </c>
      <c r="C107" s="106">
        <f>3*Tabela48[cUCTI]</f>
        <v>6.7399761921222226E-2</v>
      </c>
      <c r="D107" s="109" t="s">
        <v>1078</v>
      </c>
    </row>
    <row r="108" spans="1:4" x14ac:dyDescent="0.25">
      <c r="A108" s="106">
        <f>Tabela48[[#This Row],[UCN]]+Tabela48[TIN]</f>
        <v>0</v>
      </c>
      <c r="B108" s="106">
        <f>(Tabela48[[#This Row],[ IUCTI]]/SUM( Tabela48[ [ IUCTI] ] ))</f>
        <v>0</v>
      </c>
      <c r="C108" s="106">
        <f>3*Tabela48[cUCTI]</f>
        <v>0</v>
      </c>
      <c r="D108" s="110" t="s">
        <v>1079</v>
      </c>
    </row>
    <row r="109" spans="1:4" x14ac:dyDescent="0.25">
      <c r="A109" s="106">
        <f>Tabela48[[#This Row],[UCN]]+Tabela48[TIN]</f>
        <v>0.2890306237484625</v>
      </c>
      <c r="B109" s="106">
        <f>(Tabela48[[#This Row],[ IUCTI]]/SUM( Tabela48[ [ IUCTI] ] ))</f>
        <v>1.0037994153914286E-2</v>
      </c>
      <c r="C109" s="106">
        <f>3*Tabela48[cUCTI]</f>
        <v>3.0113982461742857E-2</v>
      </c>
      <c r="D109" s="109" t="s">
        <v>1080</v>
      </c>
    </row>
    <row r="110" spans="1:4" x14ac:dyDescent="0.25">
      <c r="A110" s="106">
        <f>Tabela48[[#This Row],[UCN]]+Tabela48[TIN]</f>
        <v>3.5321893376662861E-2</v>
      </c>
      <c r="B110" s="106">
        <f>(Tabela48[[#This Row],[ IUCTI]]/SUM( Tabela48[ [ IUCTI] ] ))</f>
        <v>1.2267245408870333E-3</v>
      </c>
      <c r="C110" s="106">
        <f>3*Tabela48[cUCTI]</f>
        <v>3.6801736226610999E-3</v>
      </c>
      <c r="D110" s="110" t="s">
        <v>1081</v>
      </c>
    </row>
    <row r="111" spans="1:4" x14ac:dyDescent="0.25">
      <c r="A111" s="106">
        <f>Tabela48[[#This Row],[UCN]]+Tabela48[TIN]</f>
        <v>0</v>
      </c>
      <c r="B111" s="106">
        <f>(Tabela48[[#This Row],[ IUCTI]]/SUM( Tabela48[ [ IUCTI] ] ))</f>
        <v>0</v>
      </c>
      <c r="C111" s="106">
        <f>3*Tabela48[cUCTI]</f>
        <v>0</v>
      </c>
      <c r="D111" s="109" t="s">
        <v>1082</v>
      </c>
    </row>
    <row r="112" spans="1:4" x14ac:dyDescent="0.25">
      <c r="A112" s="106">
        <f>Tabela48[[#This Row],[UCN]]+Tabela48[TIN]</f>
        <v>0.75472564493833472</v>
      </c>
      <c r="B112" s="106">
        <f>(Tabela48[[#This Row],[ IUCTI]]/SUM( Tabela48[ [ IUCTI] ] ))</f>
        <v>2.6211518743056696E-2</v>
      </c>
      <c r="C112" s="106">
        <f>3*Tabela48[cUCTI]</f>
        <v>7.8634556229170094E-2</v>
      </c>
      <c r="D112" s="110" t="s">
        <v>1083</v>
      </c>
    </row>
    <row r="113" spans="1:4" x14ac:dyDescent="0.25">
      <c r="A113" s="106">
        <f>Tabela48[[#This Row],[UCN]]+Tabela48[TIN]</f>
        <v>6.7554298413903355E-2</v>
      </c>
      <c r="B113" s="106">
        <f>(Tabela48[[#This Row],[ IUCTI]]/SUM( Tabela48[ [ IUCTI] ] ))</f>
        <v>2.3461515729927915E-3</v>
      </c>
      <c r="C113" s="106">
        <f>3*Tabela48[cUCTI]</f>
        <v>7.0384547189783746E-3</v>
      </c>
      <c r="D113" s="109" t="s">
        <v>481</v>
      </c>
    </row>
    <row r="114" spans="1:4" x14ac:dyDescent="0.25">
      <c r="A114" s="106">
        <f>Tabela48[[#This Row],[UCN]]+Tabela48[TIN]</f>
        <v>0.7429236238282233</v>
      </c>
      <c r="B114" s="106">
        <f>(Tabela48[[#This Row],[ IUCTI]]/SUM( Tabela48[ [ IUCTI] ] ))</f>
        <v>2.5801636159089494E-2</v>
      </c>
      <c r="C114" s="106">
        <f>3*Tabela48[cUCTI]</f>
        <v>7.7404908477268483E-2</v>
      </c>
      <c r="D114" s="110" t="s">
        <v>1084</v>
      </c>
    </row>
    <row r="115" spans="1:4" x14ac:dyDescent="0.25">
      <c r="A115" s="106">
        <f>Tabela48[[#This Row],[UCN]]+Tabela48[TIN]</f>
        <v>0</v>
      </c>
      <c r="B115" s="106">
        <f>(Tabela48[[#This Row],[ IUCTI]]/SUM( Tabela48[ [ IUCTI] ] ))</f>
        <v>0</v>
      </c>
      <c r="C115" s="106">
        <f>3*Tabela48[cUCTI]</f>
        <v>0</v>
      </c>
      <c r="D115" s="109" t="s">
        <v>1085</v>
      </c>
    </row>
    <row r="116" spans="1:4" x14ac:dyDescent="0.25">
      <c r="A116" s="106">
        <f>Tabela48[[#This Row],[UCN]]+Tabela48[TIN]</f>
        <v>0</v>
      </c>
      <c r="B116" s="106">
        <f>(Tabela48[[#This Row],[ IUCTI]]/SUM( Tabela48[ [ IUCTI] ] ))</f>
        <v>0</v>
      </c>
      <c r="C116" s="106">
        <f>3*Tabela48[cUCTI]</f>
        <v>0</v>
      </c>
      <c r="D116" s="110" t="s">
        <v>1086</v>
      </c>
    </row>
    <row r="117" spans="1:4" x14ac:dyDescent="0.25">
      <c r="A117" s="106">
        <f>Tabela48[[#This Row],[UCN]]+Tabela48[TIN]</f>
        <v>0.96485907650965652</v>
      </c>
      <c r="B117" s="106">
        <f>(Tabela48[[#This Row],[ IUCTI]]/SUM( Tabela48[ [ IUCTI] ] ))</f>
        <v>3.3509424170166634E-2</v>
      </c>
      <c r="C117" s="106">
        <f>3*Tabela48[cUCTI]</f>
        <v>0.10052827251049989</v>
      </c>
      <c r="D117" s="109" t="s">
        <v>447</v>
      </c>
    </row>
    <row r="118" spans="1:4" x14ac:dyDescent="0.25">
      <c r="A118" s="106">
        <f>Tabela48[[#This Row],[UCN]]+Tabela48[TIN]</f>
        <v>5.5624913085966718E-2</v>
      </c>
      <c r="B118" s="106">
        <f>(Tabela48[[#This Row],[ IUCTI]]/SUM( Tabela48[ [ IUCTI] ] ))</f>
        <v>1.9318456471064318E-3</v>
      </c>
      <c r="C118" s="106">
        <f>3*Tabela48[cUCTI]</f>
        <v>5.7955369413192955E-3</v>
      </c>
      <c r="D118" s="110" t="s">
        <v>1087</v>
      </c>
    </row>
    <row r="119" spans="1:4" x14ac:dyDescent="0.25">
      <c r="A119" s="106">
        <f>Tabela48[[#This Row],[UCN]]+Tabela48[TIN]</f>
        <v>0.29093894798637254</v>
      </c>
      <c r="B119" s="106">
        <f>(Tabela48[[#This Row],[ IUCTI]]/SUM( Tabela48[ [ IUCTI] ] ))</f>
        <v>1.01042699944999E-2</v>
      </c>
      <c r="C119" s="106">
        <f>3*Tabela48[cUCTI]</f>
        <v>3.0312809983499701E-2</v>
      </c>
      <c r="D119" s="109" t="s">
        <v>1088</v>
      </c>
    </row>
    <row r="120" spans="1:4" x14ac:dyDescent="0.25">
      <c r="A120" s="106">
        <f>Tabela48[[#This Row],[UCN]]+Tabela48[TIN]</f>
        <v>0</v>
      </c>
      <c r="B120" s="106">
        <f>(Tabela48[[#This Row],[ IUCTI]]/SUM( Tabela48[ [ IUCTI] ] ))</f>
        <v>0</v>
      </c>
      <c r="C120" s="106">
        <f>3*Tabela48[cUCTI]</f>
        <v>0</v>
      </c>
      <c r="D120" s="110" t="s">
        <v>1089</v>
      </c>
    </row>
    <row r="121" spans="1:4" x14ac:dyDescent="0.25">
      <c r="A121" s="106">
        <f>Tabela48[[#This Row],[UCN]]+Tabela48[TIN]</f>
        <v>0.24182615713120403</v>
      </c>
      <c r="B121" s="106">
        <f>(Tabela48[[#This Row],[ IUCTI]]/SUM( Tabela48[ [ IUCTI] ] ))</f>
        <v>8.3985894645514925E-3</v>
      </c>
      <c r="C121" s="106">
        <f>3*Tabela48[cUCTI]</f>
        <v>2.5195768393654477E-2</v>
      </c>
      <c r="D121" s="109" t="s">
        <v>1090</v>
      </c>
    </row>
    <row r="122" spans="1:4" x14ac:dyDescent="0.25">
      <c r="A122" s="106">
        <f>Tabela48[[#This Row],[UCN]]+Tabela48[TIN]</f>
        <v>5.8798901597761279E-2</v>
      </c>
      <c r="B122" s="106">
        <f>(Tabela48[[#This Row],[ IUCTI]]/SUM( Tabela48[ [ IUCTI] ] ))</f>
        <v>2.0420778353527277E-3</v>
      </c>
      <c r="C122" s="106">
        <f>3*Tabela48[cUCTI]</f>
        <v>6.1262335060581832E-3</v>
      </c>
      <c r="D122" s="110" t="s">
        <v>784</v>
      </c>
    </row>
    <row r="123" spans="1:4" x14ac:dyDescent="0.25">
      <c r="A123" s="106">
        <f>Tabela48[[#This Row],[UCN]]+Tabela48[TIN]</f>
        <v>0.26020692452241828</v>
      </c>
      <c r="B123" s="106">
        <f>(Tabela48[[#This Row],[ IUCTI]]/SUM( Tabela48[ [ IUCTI] ] ))</f>
        <v>9.0369510098597117E-3</v>
      </c>
      <c r="C123" s="106">
        <f>3*Tabela48[cUCTI]</f>
        <v>2.7110853029579135E-2</v>
      </c>
      <c r="D123" s="109" t="s">
        <v>1091</v>
      </c>
    </row>
    <row r="124" spans="1:4" x14ac:dyDescent="0.25">
      <c r="A124" s="106">
        <f>Tabela48[[#This Row],[UCN]]+Tabela48[TIN]</f>
        <v>0</v>
      </c>
      <c r="B124" s="106">
        <f>(Tabela48[[#This Row],[ IUCTI]]/SUM( Tabela48[ [ IUCTI] ] ))</f>
        <v>0</v>
      </c>
      <c r="C124" s="106">
        <f>3*Tabela48[cUCTI]</f>
        <v>0</v>
      </c>
      <c r="D124" s="110" t="s">
        <v>1092</v>
      </c>
    </row>
    <row r="125" spans="1:4" x14ac:dyDescent="0.25">
      <c r="A125" s="106">
        <f>Tabela48[[#This Row],[UCN]]+Tabela48[TIN]</f>
        <v>0</v>
      </c>
      <c r="B125" s="106">
        <f>(Tabela48[[#This Row],[ IUCTI]]/SUM( Tabela48[ [ IUCTI] ] ))</f>
        <v>0</v>
      </c>
      <c r="C125" s="106">
        <f>3*Tabela48[cUCTI]</f>
        <v>0</v>
      </c>
      <c r="D125" s="109" t="s">
        <v>1093</v>
      </c>
    </row>
    <row r="126" spans="1:4" x14ac:dyDescent="0.25">
      <c r="A126" s="106">
        <f>Tabela48[[#This Row],[UCN]]+Tabela48[TIN]</f>
        <v>0.28235587452638261</v>
      </c>
      <c r="B126" s="106">
        <f>(Tabela48[[#This Row],[ IUCTI]]/SUM( Tabela48[ [ IUCTI] ] ))</f>
        <v>9.8061810235229828E-3</v>
      </c>
      <c r="C126" s="106">
        <f>3*Tabela48[cUCTI]</f>
        <v>2.9418543070568948E-2</v>
      </c>
      <c r="D126" s="110" t="s">
        <v>1094</v>
      </c>
    </row>
    <row r="127" spans="1:4" x14ac:dyDescent="0.25">
      <c r="A127" s="106">
        <f>Tabela48[[#This Row],[UCN]]+Tabela48[TIN]</f>
        <v>0</v>
      </c>
      <c r="B127" s="106">
        <f>(Tabela48[[#This Row],[ IUCTI]]/SUM( Tabela48[ [ IUCTI] ] ))</f>
        <v>0</v>
      </c>
      <c r="C127" s="106">
        <f>3*Tabela48[cUCTI]</f>
        <v>0</v>
      </c>
      <c r="D127" s="109" t="s">
        <v>1095</v>
      </c>
    </row>
    <row r="128" spans="1:4" x14ac:dyDescent="0.25">
      <c r="A128" s="106">
        <f>Tabela48[[#This Row],[UCN]]+Tabela48[TIN]</f>
        <v>0</v>
      </c>
      <c r="B128" s="106">
        <f>(Tabela48[[#This Row],[ IUCTI]]/SUM( Tabela48[ [ IUCTI] ] ))</f>
        <v>0</v>
      </c>
      <c r="C128" s="106">
        <f>3*Tabela48[cUCTI]</f>
        <v>0</v>
      </c>
      <c r="D128" s="110" t="s">
        <v>1096</v>
      </c>
    </row>
    <row r="129" spans="1:4" x14ac:dyDescent="0.25">
      <c r="A129" s="106">
        <f>Tabela48[[#This Row],[UCN]]+Tabela48[TIN]</f>
        <v>0.98800216148311415</v>
      </c>
      <c r="B129" s="106">
        <f>(Tabela48[[#This Row],[ IUCTI]]/SUM( Tabela48[ [ IUCTI] ] ))</f>
        <v>3.4313180355771675E-2</v>
      </c>
      <c r="C129" s="106">
        <f>3*Tabela48[cUCTI]</f>
        <v>0.10293954106731502</v>
      </c>
      <c r="D129" s="109" t="s">
        <v>1097</v>
      </c>
    </row>
    <row r="130" spans="1:4" x14ac:dyDescent="0.25">
      <c r="A130" s="106">
        <f>Tabela48[[#This Row],[UCN]]+Tabela48[TIN]</f>
        <v>4.447602737801505E-4</v>
      </c>
      <c r="B130" s="106">
        <f>(Tabela48[[#This Row],[ IUCTI]]/SUM( Tabela48[ [ IUCTI] ] ))</f>
        <v>1.5446463666022576E-5</v>
      </c>
      <c r="C130" s="106">
        <f>3*Tabela48[cUCTI]</f>
        <v>4.6339390998067729E-5</v>
      </c>
      <c r="D130" s="110" t="s">
        <v>1098</v>
      </c>
    </row>
    <row r="131" spans="1:4" x14ac:dyDescent="0.25">
      <c r="A131" s="106">
        <f>Tabela48[[#This Row],[UCN]]+Tabela48[TIN]</f>
        <v>9.2245413911685688E-4</v>
      </c>
      <c r="B131" s="106">
        <f>(Tabela48[[#This Row],[ IUCTI]]/SUM( Tabela48[ [ IUCTI] ] ))</f>
        <v>3.2036706476361058E-5</v>
      </c>
      <c r="C131" s="106">
        <f>3*Tabela48[cUCTI]</f>
        <v>9.6110119429083173E-5</v>
      </c>
      <c r="D131" s="109" t="s">
        <v>832</v>
      </c>
    </row>
    <row r="132" spans="1:4" x14ac:dyDescent="0.25">
      <c r="A132" s="106">
        <f>Tabela48[[#This Row],[UCN]]+Tabela48[TIN]</f>
        <v>2.727504768797824E-5</v>
      </c>
      <c r="B132" s="106">
        <f>(Tabela48[[#This Row],[ IUCTI]]/SUM( Tabela48[ [ IUCTI] ] ))</f>
        <v>9.4725868729373808E-7</v>
      </c>
      <c r="C132" s="106">
        <f>3*Tabela48[cUCTI]</f>
        <v>2.841776061881214E-6</v>
      </c>
      <c r="D132" s="110" t="s">
        <v>914</v>
      </c>
    </row>
    <row r="133" spans="1:4" x14ac:dyDescent="0.25">
      <c r="A133" s="106">
        <f>Tabela48[[#This Row],[UCN]]+Tabela48[TIN]</f>
        <v>0.11919670711032559</v>
      </c>
      <c r="B133" s="106">
        <f>(Tabela48[[#This Row],[ IUCTI]]/SUM( Tabela48[ [ IUCTI] ] ))</f>
        <v>4.1396853856585378E-3</v>
      </c>
      <c r="C133" s="106">
        <f>3*Tabela48[cUCTI]</f>
        <v>1.2419056156975614E-2</v>
      </c>
      <c r="D133" s="109" t="s">
        <v>1099</v>
      </c>
    </row>
    <row r="134" spans="1:4" x14ac:dyDescent="0.25">
      <c r="A134" s="106">
        <f>Tabela48[[#This Row],[UCN]]+Tabela48[TIN]</f>
        <v>1.0167468409366431</v>
      </c>
      <c r="B134" s="106">
        <f>(Tabela48[[#This Row],[ IUCTI]]/SUM( Tabela48[ [ IUCTI] ] ))</f>
        <v>3.5311479153901017E-2</v>
      </c>
      <c r="C134" s="106">
        <f>3*Tabela48[cUCTI]</f>
        <v>0.10593443746170306</v>
      </c>
      <c r="D134" s="110" t="s">
        <v>508</v>
      </c>
    </row>
    <row r="135" spans="1:4" x14ac:dyDescent="0.25">
      <c r="A135" s="106">
        <f>Tabela48[[#This Row],[UCN]]+Tabela48[TIN]</f>
        <v>0</v>
      </c>
      <c r="B135" s="106">
        <f>(Tabela48[[#This Row],[ IUCTI]]/SUM( Tabela48[ [ IUCTI] ] ))</f>
        <v>0</v>
      </c>
      <c r="C135" s="106">
        <f>3*Tabela48[cUCTI]</f>
        <v>0</v>
      </c>
      <c r="D135" s="109" t="s">
        <v>1100</v>
      </c>
    </row>
    <row r="136" spans="1:4" x14ac:dyDescent="0.25">
      <c r="A136" s="106">
        <f>Tabela48[[#This Row],[UCN]]+Tabela48[TIN]</f>
        <v>9.1444356056106341E-4</v>
      </c>
      <c r="B136" s="106">
        <f>(Tabela48[[#This Row],[ IUCTI]]/SUM( Tabela48[ [ IUCTI] ] ))</f>
        <v>3.1758500175348103E-5</v>
      </c>
      <c r="C136" s="106">
        <f>3*Tabela48[cUCTI]</f>
        <v>9.5275500526044302E-5</v>
      </c>
      <c r="D136" s="110" t="s">
        <v>523</v>
      </c>
    </row>
    <row r="137" spans="1:4" x14ac:dyDescent="0.25">
      <c r="A137" s="106">
        <f>Tabela48[[#This Row],[UCN]]+Tabela48[TIN]</f>
        <v>1.5804397083718715E-3</v>
      </c>
      <c r="B137" s="106">
        <f>(Tabela48[[#This Row],[ IUCTI]]/SUM( Tabela48[ [ IUCTI] ] ))</f>
        <v>5.4888455581292825E-5</v>
      </c>
      <c r="C137" s="106">
        <f>3*Tabela48[cUCTI]</f>
        <v>1.6466536674387847E-4</v>
      </c>
      <c r="D137" s="109" t="s">
        <v>681</v>
      </c>
    </row>
    <row r="138" spans="1:4" x14ac:dyDescent="0.25">
      <c r="A138" s="106">
        <f>Tabela48[[#This Row],[UCN]]+Tabela48[TIN]</f>
        <v>0</v>
      </c>
      <c r="B138" s="106">
        <f>(Tabela48[[#This Row],[ IUCTI]]/SUM( Tabela48[ [ IUCTI] ] ))</f>
        <v>0</v>
      </c>
      <c r="C138" s="106">
        <f>3*Tabela48[cUCTI]</f>
        <v>0</v>
      </c>
      <c r="D138" s="110" t="s">
        <v>1101</v>
      </c>
    </row>
    <row r="139" spans="1:4" x14ac:dyDescent="0.25">
      <c r="A139" s="106">
        <f>Tabela48[[#This Row],[UCN]]+Tabela48[TIN]</f>
        <v>0</v>
      </c>
      <c r="B139" s="106">
        <f>(Tabela48[[#This Row],[ IUCTI]]/SUM( Tabela48[ [ IUCTI] ] ))</f>
        <v>0</v>
      </c>
      <c r="C139" s="106">
        <f>3*Tabela48[cUCTI]</f>
        <v>0</v>
      </c>
      <c r="D139" s="109" t="s">
        <v>1102</v>
      </c>
    </row>
    <row r="140" spans="1:4" x14ac:dyDescent="0.25">
      <c r="A140" s="106">
        <f>Tabela48[[#This Row],[UCN]]+Tabela48[TIN]</f>
        <v>4.6202008852075344E-4</v>
      </c>
      <c r="B140" s="106">
        <f>(Tabela48[[#This Row],[ IUCTI]]/SUM( Tabela48[ [ IUCTI] ] ))</f>
        <v>1.6045894678615189E-5</v>
      </c>
      <c r="C140" s="106">
        <f>3*Tabela48[cUCTI]</f>
        <v>4.8137684035845568E-5</v>
      </c>
      <c r="D140" s="110" t="s">
        <v>1103</v>
      </c>
    </row>
    <row r="141" spans="1:4" x14ac:dyDescent="0.25">
      <c r="A141" s="106">
        <f>Tabela48[[#This Row],[UCN]]+Tabela48[TIN]</f>
        <v>7.5140518985631678E-4</v>
      </c>
      <c r="B141" s="106">
        <f>(Tabela48[[#This Row],[ IUCTI]]/SUM( Tabela48[ [ IUCTI] ] ))</f>
        <v>2.6096199790797027E-5</v>
      </c>
      <c r="C141" s="106">
        <f>3*Tabela48[cUCTI]</f>
        <v>7.8288599372391081E-5</v>
      </c>
      <c r="D141" s="109" t="s">
        <v>706</v>
      </c>
    </row>
    <row r="142" spans="1:4" x14ac:dyDescent="0.25">
      <c r="A142" s="106">
        <f>Tabela48[[#This Row],[UCN]]+Tabela48[TIN]</f>
        <v>0</v>
      </c>
      <c r="B142" s="106">
        <f>(Tabela48[[#This Row],[ IUCTI]]/SUM( Tabela48[ [ IUCTI] ] ))</f>
        <v>0</v>
      </c>
      <c r="C142" s="106">
        <f>3*Tabela48[cUCTI]</f>
        <v>0</v>
      </c>
      <c r="D142" s="110" t="s">
        <v>1104</v>
      </c>
    </row>
    <row r="143" spans="1:4" x14ac:dyDescent="0.25">
      <c r="A143" s="106">
        <f>Tabela48[[#This Row],[UCN]]+Tabela48[TIN]</f>
        <v>0.66520554551703537</v>
      </c>
      <c r="B143" s="106">
        <f>(Tabela48[[#This Row],[ IUCTI]]/SUM( Tabela48[ [ IUCTI] ] ))</f>
        <v>2.3102497896079374E-2</v>
      </c>
      <c r="C143" s="106">
        <f>3*Tabela48[cUCTI]</f>
        <v>6.9307493688238117E-2</v>
      </c>
      <c r="D143" s="109" t="s">
        <v>901</v>
      </c>
    </row>
    <row r="144" spans="1:4" x14ac:dyDescent="0.25">
      <c r="A144" s="106">
        <f>Tabela48[[#This Row],[UCN]]+Tabela48[TIN]</f>
        <v>8.8904193659197373E-3</v>
      </c>
      <c r="B144" s="106">
        <f>(Tabela48[[#This Row],[ IUCTI]]/SUM( Tabela48[ [ IUCTI] ] ))</f>
        <v>3.0876305238372993E-4</v>
      </c>
      <c r="C144" s="106">
        <f>3*Tabela48[cUCTI]</f>
        <v>9.262891571511898E-4</v>
      </c>
      <c r="D144" s="110" t="s">
        <v>1105</v>
      </c>
    </row>
    <row r="145" spans="1:4" x14ac:dyDescent="0.25">
      <c r="A145" s="108"/>
      <c r="B145" s="108">
        <f>SUM(Tabela48[cUCTI])</f>
        <v>0.99999999999999989</v>
      </c>
      <c r="C145" s="108">
        <f>SUM(Tabela48[3*cIUCTI])</f>
        <v>3</v>
      </c>
      <c r="D145" s="107"/>
    </row>
  </sheetData>
  <mergeCells count="1">
    <mergeCell ref="A1:C1"/>
  </mergeCells>
  <pageMargins left="0.511811024" right="0.511811024" top="0.78740157499999996" bottom="0.78740157499999996" header="0.31496062000000002" footer="0.31496062000000002"/>
  <pageSetup paperSize="9" orientation="portrait" horizontalDpi="0" verticalDpi="0" copies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analise_muni</vt:lpstr>
      <vt:lpstr>1 - ÁREAS POR MUNICÍPIO</vt:lpstr>
      <vt:lpstr>2 -Memoria_Calculo_Final</vt:lpstr>
      <vt:lpstr>2 -Resultado_final</vt:lpstr>
      <vt:lpstr>Planilha2</vt:lpstr>
      <vt:lpstr>3 - Qualitativo</vt:lpstr>
      <vt:lpstr>LISTA 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Fabiano Santos Bernini</dc:creator>
  <cp:lastModifiedBy>Gilmara Santos Guimaraes Moitinho</cp:lastModifiedBy>
  <dcterms:created xsi:type="dcterms:W3CDTF">2025-05-22T12:09:52Z</dcterms:created>
  <dcterms:modified xsi:type="dcterms:W3CDTF">2025-07-17T14:32:13Z</dcterms:modified>
</cp:coreProperties>
</file>